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Dropbox\IFSP\Coordenação_Aut\Modelo FPA Out2018\"/>
    </mc:Choice>
  </mc:AlternateContent>
  <bookViews>
    <workbookView xWindow="0" yWindow="0" windowWidth="8412" windowHeight="2244"/>
  </bookViews>
  <sheets>
    <sheet name="FPA" sheetId="1" r:id="rId1"/>
    <sheet name="PIT" sheetId="3" r:id="rId2"/>
    <sheet name="RIT" sheetId="4" r:id="rId3"/>
  </sheets>
  <definedNames>
    <definedName name="_xlnm.Print_Area" localSheetId="0">FPA!$B$1:$AG$81</definedName>
    <definedName name="_xlnm.Print_Area" localSheetId="1">PIT!$B$1:$AG$55,PIT!$B$57:$AG$103</definedName>
    <definedName name="_xlnm.Print_Area" localSheetId="2">RIT!$B$1:$AG$77</definedName>
    <definedName name="imprimir" localSheetId="0">FPA!$C$4:$AF$84</definedName>
    <definedName name="imprimir" localSheetId="1">PIT!$C$4:$AF$88</definedName>
    <definedName name="imprimir" localSheetId="2">RIT!$C$4:$AF$65</definedName>
  </definedNames>
  <calcPr calcId="162913"/>
</workbook>
</file>

<file path=xl/calcChain.xml><?xml version="1.0" encoding="utf-8"?>
<calcChain xmlns="http://schemas.openxmlformats.org/spreadsheetml/2006/main">
  <c r="AE68" i="3" l="1"/>
  <c r="AE80" i="3"/>
  <c r="AC55" i="1" l="1"/>
  <c r="Q12" i="4" l="1"/>
  <c r="F12" i="4"/>
  <c r="T11" i="4"/>
  <c r="F11" i="4"/>
  <c r="F10" i="4"/>
  <c r="T11" i="3"/>
  <c r="F11" i="3"/>
  <c r="AE50" i="4" l="1"/>
  <c r="AE40" i="4"/>
  <c r="AW78" i="1" l="1"/>
  <c r="AB13" i="4" l="1"/>
  <c r="W13" i="4"/>
  <c r="S13" i="4"/>
  <c r="N13" i="4"/>
  <c r="I13" i="4"/>
  <c r="AA7" i="4"/>
  <c r="F7" i="4"/>
  <c r="AE76" i="1"/>
  <c r="C32" i="3"/>
  <c r="C24" i="3"/>
  <c r="AL27" i="3" l="1"/>
  <c r="AO25" i="3"/>
  <c r="AL23" i="3"/>
  <c r="AO28" i="3"/>
  <c r="AM48" i="3"/>
  <c r="AE66" i="1"/>
  <c r="AC25" i="1"/>
  <c r="AC33" i="1" s="1"/>
  <c r="Y25" i="1"/>
  <c r="Y33" i="1" s="1"/>
  <c r="U25" i="1"/>
  <c r="U33" i="1" s="1"/>
  <c r="Q25" i="1"/>
  <c r="Q33" i="1" s="1"/>
  <c r="M25" i="1"/>
  <c r="M33" i="1" s="1"/>
  <c r="I25" i="1"/>
  <c r="I33" i="1" s="1"/>
  <c r="AW61" i="1"/>
  <c r="AW62" i="1" s="1"/>
  <c r="AQ44" i="1" s="1"/>
  <c r="BC58" i="1" s="1"/>
  <c r="AW53" i="1"/>
  <c r="AW54" i="1" s="1"/>
  <c r="AQ37" i="1" s="1"/>
  <c r="BC50" i="1" s="1"/>
  <c r="AX50" i="1" s="1"/>
  <c r="AW45" i="1"/>
  <c r="AW46" i="1" s="1"/>
  <c r="AQ30" i="1" s="1"/>
  <c r="AY39" i="1"/>
  <c r="E38" i="1" l="1"/>
  <c r="E34" i="1"/>
  <c r="E37" i="1"/>
  <c r="E36" i="1"/>
  <c r="E35" i="1"/>
  <c r="AX58" i="1"/>
  <c r="AZ58" i="1" s="1"/>
  <c r="BF58" i="1"/>
  <c r="BF50" i="1"/>
  <c r="AV41" i="1"/>
  <c r="BC42" i="1"/>
  <c r="AZ50" i="1"/>
  <c r="F10" i="3"/>
  <c r="AX42" i="1" l="1"/>
  <c r="AZ42" i="1" s="1"/>
  <c r="BF42" i="1"/>
  <c r="R87" i="3" l="1"/>
  <c r="P79" i="1"/>
  <c r="AX10" i="4"/>
  <c r="AX9" i="4"/>
  <c r="AX8" i="4"/>
  <c r="AX7" i="4"/>
  <c r="AX6" i="4"/>
  <c r="AB13" i="3"/>
  <c r="AX10" i="3" s="1"/>
  <c r="W13" i="3"/>
  <c r="AX9" i="3" s="1"/>
  <c r="S13" i="3"/>
  <c r="AX8" i="3" s="1"/>
  <c r="N13" i="3"/>
  <c r="AX7" i="3" s="1"/>
  <c r="I13" i="3"/>
  <c r="AX6" i="3" s="1"/>
  <c r="F12" i="3"/>
  <c r="Q12" i="3"/>
  <c r="AA7" i="3"/>
  <c r="F7" i="3"/>
  <c r="AW19" i="1"/>
  <c r="AW15" i="1"/>
  <c r="AX10" i="1"/>
  <c r="AX9" i="1"/>
  <c r="AX8" i="1"/>
  <c r="C14" i="1" s="1"/>
  <c r="AX7" i="1"/>
  <c r="AX6" i="1"/>
  <c r="AY6" i="1" s="1"/>
  <c r="R62" i="4"/>
  <c r="AY7" i="1" l="1"/>
  <c r="C14" i="3"/>
  <c r="AO15" i="3"/>
  <c r="AY8" i="1"/>
  <c r="AY11" i="1" s="1"/>
  <c r="AX11" i="1"/>
  <c r="AZ34" i="1"/>
  <c r="AY34" i="1" s="1"/>
  <c r="C14" i="4"/>
  <c r="AK14" i="1" l="1"/>
  <c r="AK8" i="1"/>
  <c r="AL11" i="3" s="1"/>
  <c r="AO12" i="3" s="1"/>
  <c r="AK11" i="1"/>
  <c r="AK18" i="1"/>
  <c r="AK10" i="1"/>
  <c r="AE52" i="3"/>
  <c r="AE53" i="3" s="1"/>
  <c r="AE54" i="3" s="1"/>
  <c r="AE27" i="4"/>
  <c r="AE28" i="4" s="1"/>
  <c r="AE29" i="4" s="1"/>
  <c r="AE52" i="4" s="1"/>
  <c r="AW22" i="1"/>
  <c r="AK16" i="1" s="1"/>
  <c r="BF43" i="1"/>
  <c r="AY58" i="1"/>
  <c r="AX59" i="1" s="1"/>
  <c r="AY50" i="1"/>
  <c r="AX51" i="1" s="1"/>
  <c r="BF51" i="1"/>
  <c r="BF59" i="1"/>
  <c r="AY42" i="1"/>
  <c r="AO20" i="1"/>
  <c r="AK20" i="1"/>
  <c r="AL21" i="1"/>
  <c r="AP21" i="1" l="1"/>
  <c r="C40" i="1" s="1"/>
  <c r="AE82" i="3"/>
  <c r="C84" i="3" s="1"/>
  <c r="AZ14" i="1"/>
  <c r="AX43" i="1"/>
  <c r="BA42" i="1"/>
  <c r="AV42" i="1" s="1"/>
  <c r="E18" i="1" s="1"/>
  <c r="E18" i="3" s="1"/>
  <c r="BF60" i="1"/>
  <c r="BF61" i="1" s="1"/>
  <c r="BF62" i="1" s="1"/>
  <c r="BF52" i="1"/>
  <c r="BF53" i="1" s="1"/>
  <c r="BF54" i="1" s="1"/>
  <c r="BF55" i="1" s="1"/>
  <c r="BA50" i="1"/>
  <c r="AV50" i="1" s="1"/>
  <c r="E26" i="1" s="1"/>
  <c r="E26" i="3" s="1"/>
  <c r="BA58" i="1"/>
  <c r="AV58" i="1" s="1"/>
  <c r="E34" i="3" s="1"/>
  <c r="BF44" i="1"/>
  <c r="BF45" i="1" s="1"/>
  <c r="BF46" i="1" s="1"/>
  <c r="BF47" i="1" s="1"/>
  <c r="AY59" i="1" l="1"/>
  <c r="AX60" i="1" s="1"/>
  <c r="AZ59" i="1"/>
  <c r="AZ51" i="1"/>
  <c r="AY51" i="1"/>
  <c r="AX52" i="1" s="1"/>
  <c r="AL40" i="1"/>
  <c r="AL33" i="1"/>
  <c r="AL47" i="1"/>
  <c r="AZ43" i="1"/>
  <c r="AY43" i="1"/>
  <c r="BA51" i="1" l="1"/>
  <c r="AV51" i="1" s="1"/>
  <c r="E27" i="1" s="1"/>
  <c r="E27" i="3" s="1"/>
  <c r="BA43" i="1"/>
  <c r="AV43" i="1" s="1"/>
  <c r="E19" i="1" s="1"/>
  <c r="E19" i="3" s="1"/>
  <c r="AX44" i="1"/>
  <c r="BA59" i="1"/>
  <c r="AV59" i="1" s="1"/>
  <c r="E35" i="3" s="1"/>
  <c r="AZ60" i="1" l="1"/>
  <c r="AY60" i="1"/>
  <c r="AX61" i="1" s="1"/>
  <c r="AY44" i="1"/>
  <c r="AZ44" i="1"/>
  <c r="AZ52" i="1"/>
  <c r="AY52" i="1"/>
  <c r="AX53" i="1" s="1"/>
  <c r="AX45" i="1" l="1"/>
  <c r="BA44" i="1"/>
  <c r="AV44" i="1" s="1"/>
  <c r="E20" i="1" s="1"/>
  <c r="E20" i="3" s="1"/>
  <c r="BA52" i="1"/>
  <c r="AV52" i="1" s="1"/>
  <c r="E28" i="1" s="1"/>
  <c r="E28" i="3" s="1"/>
  <c r="BA60" i="1"/>
  <c r="AV60" i="1" s="1"/>
  <c r="E36" i="3" s="1"/>
  <c r="AY61" i="1" l="1"/>
  <c r="AX62" i="1" s="1"/>
  <c r="AZ61" i="1"/>
  <c r="AZ53" i="1"/>
  <c r="AY53" i="1"/>
  <c r="AX54" i="1" s="1"/>
  <c r="AZ45" i="1"/>
  <c r="AY45" i="1"/>
  <c r="AX46" i="1" l="1"/>
  <c r="BA45" i="1"/>
  <c r="AV45" i="1" s="1"/>
  <c r="E21" i="1" s="1"/>
  <c r="E21" i="3" s="1"/>
  <c r="BA53" i="1"/>
  <c r="AV53" i="1" s="1"/>
  <c r="E29" i="1" s="1"/>
  <c r="E29" i="3" s="1"/>
  <c r="BA61" i="1"/>
  <c r="AV61" i="1" s="1"/>
  <c r="E37" i="3" s="1"/>
  <c r="AZ62" i="1" l="1"/>
  <c r="AY62" i="1"/>
  <c r="BA62" i="1" s="1"/>
  <c r="AY54" i="1"/>
  <c r="AX55" i="1" s="1"/>
  <c r="AZ54" i="1"/>
  <c r="AY46" i="1"/>
  <c r="AZ46" i="1"/>
  <c r="AV62" i="1" l="1"/>
  <c r="E38" i="3" s="1"/>
  <c r="AX47" i="1"/>
  <c r="BA46" i="1"/>
  <c r="AV46" i="1" s="1"/>
  <c r="E22" i="1" s="1"/>
  <c r="E22" i="3" s="1"/>
  <c r="BA54" i="1"/>
  <c r="AV54" i="1" s="1"/>
  <c r="E30" i="1" s="1"/>
  <c r="E30" i="3" s="1"/>
  <c r="AZ55" i="1" l="1"/>
  <c r="AY55" i="1"/>
  <c r="BA55" i="1" s="1"/>
  <c r="AY47" i="1"/>
  <c r="BA47" i="1" s="1"/>
  <c r="AZ47" i="1"/>
  <c r="AV55" i="1" l="1"/>
  <c r="E31" i="1" s="1"/>
  <c r="E31" i="3" s="1"/>
  <c r="AV47" i="1"/>
  <c r="E23" i="1" s="1"/>
  <c r="E23" i="3" s="1"/>
</calcChain>
</file>

<file path=xl/comments1.xml><?xml version="1.0" encoding="utf-8"?>
<comments xmlns="http://schemas.openxmlformats.org/spreadsheetml/2006/main">
  <authors>
    <author>IFSP</author>
  </authors>
  <commentList>
    <comment ref="N11" authorId="0" shapeId="0">
      <text>
        <r>
          <rPr>
            <b/>
            <sz val="10"/>
            <color indexed="81"/>
            <rFont val="Segoe UI"/>
            <family val="2"/>
          </rPr>
          <t>Preferencialmente, utilize o e-mail institucional.</t>
        </r>
      </text>
    </comment>
    <comment ref="C55" authorId="0" shapeId="0">
      <text>
        <r>
          <rPr>
            <b/>
            <sz val="9"/>
            <color indexed="81"/>
            <rFont val="Segoe UI"/>
            <family val="2"/>
          </rPr>
          <t>Ver orientações ao lado da planilha.</t>
        </r>
      </text>
    </comment>
  </commentList>
</comments>
</file>

<file path=xl/sharedStrings.xml><?xml version="1.0" encoding="utf-8"?>
<sst xmlns="http://schemas.openxmlformats.org/spreadsheetml/2006/main" count="353" uniqueCount="166">
  <si>
    <t>terça</t>
  </si>
  <si>
    <t>período</t>
  </si>
  <si>
    <t>Regime de trabalho:</t>
  </si>
  <si>
    <t>quarta</t>
  </si>
  <si>
    <t>sábado</t>
  </si>
  <si>
    <t>Prontuário:</t>
  </si>
  <si>
    <t>sexta</t>
  </si>
  <si>
    <t>aulas</t>
  </si>
  <si>
    <t>nome</t>
  </si>
  <si>
    <t>quinta</t>
  </si>
  <si>
    <t>Telefone:</t>
  </si>
  <si>
    <t>e-mail:</t>
  </si>
  <si>
    <t>curso</t>
  </si>
  <si>
    <t>sigla</t>
  </si>
  <si>
    <t>segunda</t>
  </si>
  <si>
    <t>Área:</t>
  </si>
  <si>
    <t xml:space="preserve">Aula </t>
  </si>
  <si>
    <t xml:space="preserve">Turno </t>
  </si>
  <si>
    <t>Matutino</t>
  </si>
  <si>
    <t xml:space="preserve">Noturno </t>
  </si>
  <si>
    <t>Instituto Federal de Educação, Ciência e Tecnologia de São Paulo - IFSP</t>
  </si>
  <si>
    <t xml:space="preserve">Docente: </t>
  </si>
  <si>
    <t>Conhecido como:</t>
  </si>
  <si>
    <t>Campus:</t>
  </si>
  <si>
    <t>Ano/Semestre:</t>
  </si>
  <si>
    <t>Disponibilidade de horário para atribuição de componentes curriculares</t>
  </si>
  <si>
    <t>ANEXO II</t>
  </si>
  <si>
    <t>ANEXO I</t>
  </si>
  <si>
    <t>Resultado:</t>
  </si>
  <si>
    <t>ANEXO III</t>
  </si>
  <si>
    <t>Horário Consolidado
(preencher com a sigla da componente curricular)</t>
  </si>
  <si>
    <t xml:space="preserve">Identificação do Docente </t>
  </si>
  <si>
    <t xml:space="preserve">Atividades de Ensino </t>
  </si>
  <si>
    <t>Regência de Aulas</t>
  </si>
  <si>
    <t>Presidente da CAAD</t>
  </si>
  <si>
    <t>Homologado</t>
  </si>
  <si>
    <t>Alterações em relação ao PIT (Justificativas)</t>
  </si>
  <si>
    <t>Plano Individual de Trabalho Docente - PIT (Anexo II - Resolução nº 112 de 7 outubro de 2014)</t>
  </si>
  <si>
    <t>Relatório Individual de Trabalho Docente - RIT (Anexo III - Resolução nº 112 de 7 de outubro de 2014)</t>
  </si>
  <si>
    <t>Araraquara (ARQ)</t>
  </si>
  <si>
    <t>Assis - Núcleo Avançado</t>
  </si>
  <si>
    <t>Avaré (AVR)</t>
  </si>
  <si>
    <t>Barretos (BRT)</t>
  </si>
  <si>
    <t>Birigui (BRI)</t>
  </si>
  <si>
    <t>Boituva (BTV)</t>
  </si>
  <si>
    <t>Bragança Paulista (BRA)</t>
  </si>
  <si>
    <t>Campinas (CMP)</t>
  </si>
  <si>
    <t>Campos do Jordão (CJO)</t>
  </si>
  <si>
    <t>Capivari (CPV)</t>
  </si>
  <si>
    <t>Caraguatatuba (CAR)</t>
  </si>
  <si>
    <t>Catanduva (CTD)</t>
  </si>
  <si>
    <t>Cubatão (CBT)</t>
  </si>
  <si>
    <t>Guarulhos (GRU)</t>
  </si>
  <si>
    <t>Hortolândia (HTO)</t>
  </si>
  <si>
    <t>Itapetininga (ITP)</t>
  </si>
  <si>
    <t>Jacareí (JCR)</t>
  </si>
  <si>
    <t>Matão (MTO)</t>
  </si>
  <si>
    <t>Piracicaba (PRC)</t>
  </si>
  <si>
    <t>Presidente Epitácio (PEP)</t>
  </si>
  <si>
    <t>Registro (RGT)</t>
  </si>
  <si>
    <t>Salto (SLT)</t>
  </si>
  <si>
    <t>São Carlos (SCL)</t>
  </si>
  <si>
    <t>São João da Boa Vista (SBV)</t>
  </si>
  <si>
    <t>São José dos Campos (SJC)</t>
  </si>
  <si>
    <t>São Paulo (SPO)</t>
  </si>
  <si>
    <t>São Roque (SRQ)</t>
  </si>
  <si>
    <t>Sertãozinho (SRT)</t>
  </si>
  <si>
    <t>Suzano (SZN)</t>
  </si>
  <si>
    <t>Votuporanga (VTP)</t>
  </si>
  <si>
    <t>Araras - Campus Avançado</t>
  </si>
  <si>
    <t>Jundiaí - Campus Avançado</t>
  </si>
  <si>
    <t>Limeira - Campus Avançado</t>
  </si>
  <si>
    <t>Mococa - Campus Avançado</t>
  </si>
  <si>
    <t>Presidente Prudente - Campus Avançado</t>
  </si>
  <si>
    <t>Sorocaba - Campus Avançado</t>
  </si>
  <si>
    <t>Rio Claro - Campus Avançado</t>
  </si>
  <si>
    <t xml:space="preserve"> 20 horas</t>
  </si>
  <si>
    <t xml:space="preserve"> RDE </t>
  </si>
  <si>
    <t xml:space="preserve"> Substituto</t>
  </si>
  <si>
    <t xml:space="preserve"> Temporário</t>
  </si>
  <si>
    <t>X</t>
  </si>
  <si>
    <t>Regime</t>
  </si>
  <si>
    <t>Quadro auxiliar (não sai na área de impressão)</t>
  </si>
  <si>
    <t>Duração da aula</t>
  </si>
  <si>
    <t>Dedicação à aulas</t>
  </si>
  <si>
    <t>Disponibilidade</t>
  </si>
  <si>
    <t>Atividades de Ensino</t>
  </si>
  <si>
    <t>Docente</t>
  </si>
  <si>
    <t>Os dados sobre o campus, o semestre e a identificação do docente devem ser inseridos na planilha FPA e só podem ser alterados lá.</t>
  </si>
  <si>
    <t>Complementação de Atividades</t>
  </si>
  <si>
    <t>Formulário de Preferência de Atividades - FPA (Anexo I - Resolução nº 112 de 7 outubro de 2014)</t>
  </si>
  <si>
    <t>Complementação de Atividades (em horas)</t>
  </si>
  <si>
    <t>Atividades de Apoio ao Ensino (em horas)</t>
  </si>
  <si>
    <t>Regência de Aulas (em horas)</t>
  </si>
  <si>
    <t>Atividades de Apoio ao Ensino</t>
  </si>
  <si>
    <t>Aula</t>
  </si>
  <si>
    <t>Deseja substituir a numeração pelo horário?</t>
  </si>
  <si>
    <t>Verificação</t>
  </si>
  <si>
    <t>Hora inicial</t>
  </si>
  <si>
    <t>Que horas começa o intervalo neste período?</t>
  </si>
  <si>
    <t>Minutos</t>
  </si>
  <si>
    <t>Duração do intervalo</t>
  </si>
  <si>
    <t>Vespertino</t>
  </si>
  <si>
    <t xml:space="preserve"> Celular:</t>
  </si>
  <si>
    <t>Período do curso</t>
  </si>
  <si>
    <t>M</t>
  </si>
  <si>
    <t>V</t>
  </si>
  <si>
    <t>N</t>
  </si>
  <si>
    <t>Tempo de Organização do Ensino (em horas)</t>
  </si>
  <si>
    <t>Tempo total dedicado à Aulas e Organização de Ensino (em horas)</t>
  </si>
  <si>
    <t xml:space="preserve"> 40 horas</t>
  </si>
  <si>
    <t xml:space="preserve">Conhecido como: </t>
  </si>
  <si>
    <t>Duração da aula no campus em minutos (planilha FPA):</t>
  </si>
  <si>
    <t>Horas de trabalho</t>
  </si>
  <si>
    <t>Como exemplos de atividades que podem ser realizadas e descritas nos campos de Apoio ao Ensino, tem-se:</t>
  </si>
  <si>
    <t>Como exemplos de atividades que podem ser realizadas e descritas nos campos de Complementação de atividades, tem-se:</t>
  </si>
  <si>
    <t>Como exemplos de atividades que podem ser realizadas e descritas nos campos da tabela de Apoio ao Ensino, tem-se:</t>
  </si>
  <si>
    <t>Como exemplos de atividades que podem ser realizadas e descritas nos campos da tabela de Complementação de atividades, tem-se:</t>
  </si>
  <si>
    <t>Que horas representa o número 1 no período vespertino?</t>
  </si>
  <si>
    <t>Que horas representa o número 1 no período noturno?</t>
  </si>
  <si>
    <t>Que horas representa o número 1 no período matutino?</t>
  </si>
  <si>
    <t>- Outras atividades com descrição semanal.</t>
  </si>
  <si>
    <t>- Supervisão ou orientação de estágio ou de trabalhos acadêmicos;</t>
  </si>
  <si>
    <t>- Recuperação paralela;</t>
  </si>
  <si>
    <t>- Reuniões (De área, de cursos, Pedagógicas, NDE, etc) - Mínimo 2h;</t>
  </si>
  <si>
    <t>- Atendimento ao aluno (mínimo 1h);</t>
  </si>
  <si>
    <t>- Projetos de pesquisa;</t>
  </si>
  <si>
    <t>- Projetos de extensão;</t>
  </si>
  <si>
    <t>- Participação em comissões e comitês;</t>
  </si>
  <si>
    <t>- Cursos de capacitação;</t>
  </si>
  <si>
    <t>- Outras atividades com descrição semanal;</t>
  </si>
  <si>
    <t>Caso o docente deseje substituir a numeração das aulas nos turnos pelos horários das mesmas no campus, e se os cursos onde o docente tem aulas obedecem à mesma distribuição de horário, complete as informações abaixo:</t>
  </si>
  <si>
    <t>- Coordenações, gerências ou direções;</t>
  </si>
  <si>
    <t>Total de horas semanais (obrigatoriamente 20h ou 40h, dependendo do regime de trabalho)</t>
  </si>
  <si>
    <r>
      <t xml:space="preserve">Duração do intervalo no período </t>
    </r>
    <r>
      <rPr>
        <b/>
        <sz val="10"/>
        <rFont val="Arial"/>
        <family val="2"/>
      </rPr>
      <t>matutino</t>
    </r>
    <r>
      <rPr>
        <sz val="10"/>
        <rFont val="Arial"/>
        <family val="2"/>
      </rPr>
      <t>?</t>
    </r>
  </si>
  <si>
    <r>
      <t xml:space="preserve">Duração do intervalo no período </t>
    </r>
    <r>
      <rPr>
        <b/>
        <sz val="10"/>
        <rFont val="Arial"/>
        <family val="2"/>
      </rPr>
      <t>vespertino</t>
    </r>
    <r>
      <rPr>
        <sz val="10"/>
        <rFont val="Arial"/>
        <family val="2"/>
      </rPr>
      <t>?</t>
    </r>
  </si>
  <si>
    <r>
      <t xml:space="preserve">Duração do intervalo no período </t>
    </r>
    <r>
      <rPr>
        <b/>
        <sz val="10"/>
        <rFont val="Arial"/>
        <family val="2"/>
      </rPr>
      <t>noturno</t>
    </r>
    <r>
      <rPr>
        <sz val="10"/>
        <rFont val="Arial"/>
        <family val="2"/>
      </rPr>
      <t>?</t>
    </r>
  </si>
  <si>
    <t xml:space="preserve">Identificação do docente </t>
  </si>
  <si>
    <t>Componentes Curriculares ministrados</t>
  </si>
  <si>
    <t>Tempo total dedicado a Aulas e Organização do Ensino (em horas)</t>
  </si>
  <si>
    <t>Componentes curriculares de interesse do docente</t>
  </si>
  <si>
    <t>Responsável pelo recebimento</t>
  </si>
  <si>
    <t>Nome</t>
  </si>
  <si>
    <t>Curso</t>
  </si>
  <si>
    <t>Prioridade</t>
  </si>
  <si>
    <t>Turno</t>
  </si>
  <si>
    <t>Sigla</t>
  </si>
  <si>
    <t>Aulas</t>
  </si>
  <si>
    <t>Aulas prioritárias</t>
  </si>
  <si>
    <t>Prioritária</t>
  </si>
  <si>
    <t>Secundária</t>
  </si>
  <si>
    <t>Segunda</t>
  </si>
  <si>
    <t>Terça</t>
  </si>
  <si>
    <t>Quarta</t>
  </si>
  <si>
    <t>Quinta</t>
  </si>
  <si>
    <t>Sexta</t>
  </si>
  <si>
    <t>Sábado</t>
  </si>
  <si>
    <t>Período</t>
  </si>
  <si>
    <t>Quantidade de aulas consideradas prioritárias</t>
  </si>
  <si>
    <t>O docente poderá elencar um número de componentes curriculares maior para facilitar o processo de atribuição de aulas e poderá sugerir as disciplinas que considera prioritárias, segundo suas preferências, e outras de preferência secundária que poderão ser atribuídas caso o docente não consiga 1 (uma) ou mais disciplinas elencadas como prioritárias.
A quantidade de aulas das disciplinas prioritárias indica a quantidade de aulas que o docente gostaria de ministrar, se possível.
Caso um componente seja elencado como prioritário por dois ou mais docentes, independentemente da ordem em que foram colocados na planilha, estes devem ser atribuídos segundo os critérios de desempate. 
O mesmo critério será utilizado para disciplinas selecionadas como secundárias por dois ou mais docentes.</t>
  </si>
  <si>
    <t xml:space="preserve">Parecer da Comissão para Avaliação de Atividade Docente </t>
  </si>
  <si>
    <t>Devolução para ajustes</t>
  </si>
  <si>
    <t>Indeferido</t>
  </si>
  <si>
    <t xml:space="preserve">Presidente da CAAD </t>
  </si>
  <si>
    <t>Data</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</si>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</sst>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lt;=9999999]###\-####;\(###\)\ #####\-####"/>
    <numFmt numFmtId="165" formatCode="[&lt;=9999999]###\-####;\(##\)\ ####\-####"/>
    <numFmt numFmtId="166" formatCode="[&lt;=9999999]#####\-#;\ #####\-#"/>
    <numFmt numFmtId="167" formatCode="h:mm;@"/>
  </numFmts>
  <fonts count="23" x14ac:knownFonts="1">
    <font>
      <sz val="10"/>
      <name val="Arial"/>
      <family val="2"/>
    </font>
    <font>
      <sz val="10"/>
      <color indexed="8"/>
      <name val="Arial"/>
      <family val="2"/>
    </font>
    <font>
      <b/>
      <sz val="10"/>
      <color indexed="8"/>
      <name val="Arial"/>
      <family val="2"/>
    </font>
    <font>
      <sz val="1"/>
      <color indexed="15"/>
      <name val="Arial"/>
      <family val="2"/>
    </font>
    <font>
      <sz val="10"/>
      <name val="Arial"/>
      <family val="2"/>
    </font>
    <font>
      <sz val="10"/>
      <name val="Arial"/>
      <family val="2"/>
    </font>
    <font>
      <b/>
      <sz val="10"/>
      <name val="Arial"/>
      <family val="2"/>
    </font>
    <font>
      <b/>
      <i/>
      <sz val="10"/>
      <color indexed="8"/>
      <name val="Arial"/>
      <family val="2"/>
    </font>
    <font>
      <b/>
      <sz val="10"/>
      <color indexed="53"/>
      <name val="Arial"/>
      <family val="2"/>
    </font>
    <font>
      <sz val="8"/>
      <name val="Arial"/>
      <family val="2"/>
    </font>
    <font>
      <sz val="8"/>
      <color rgb="FF000000"/>
      <name val="Tahoma"/>
      <family val="2"/>
    </font>
    <font>
      <sz val="8"/>
      <color rgb="FF000000"/>
      <name val="Segoe UI"/>
      <family val="2"/>
    </font>
    <font>
      <sz val="10"/>
      <color rgb="FFFF0000"/>
      <name val="Arial"/>
      <family val="2"/>
    </font>
    <font>
      <b/>
      <sz val="10"/>
      <color rgb="FFFF0000"/>
      <name val="Arial"/>
      <family val="2"/>
    </font>
    <font>
      <u/>
      <sz val="10"/>
      <color theme="10"/>
      <name val="Arial"/>
      <family val="2"/>
    </font>
    <font>
      <b/>
      <sz val="8"/>
      <color indexed="8"/>
      <name val="Arial"/>
      <family val="2"/>
    </font>
    <font>
      <b/>
      <sz val="10"/>
      <color rgb="FFFFFF00"/>
      <name val="Arial"/>
      <family val="2"/>
    </font>
    <font>
      <sz val="10"/>
      <color rgb="FFFFFF00"/>
      <name val="Arial"/>
      <family val="2"/>
    </font>
    <font>
      <sz val="9"/>
      <name val="Arial"/>
      <family val="2"/>
    </font>
    <font>
      <b/>
      <sz val="8"/>
      <name val="Arial"/>
      <family val="2"/>
    </font>
    <font>
      <b/>
      <sz val="11"/>
      <name val="Arial"/>
      <family val="2"/>
    </font>
    <font>
      <b/>
      <sz val="9"/>
      <color indexed="81"/>
      <name val="Segoe UI"/>
      <family val="2"/>
    </font>
    <font>
      <b/>
      <sz val="10"/>
      <color indexed="81"/>
      <name val="Segoe UI"/>
      <family val="2"/>
    </font>
  </fonts>
  <fills count="9">
    <fill>
      <patternFill patternType="none"/>
    </fill>
    <fill>
      <patternFill patternType="gray125"/>
    </fill>
    <fill>
      <patternFill patternType="solid">
        <fgColor indexed="15"/>
        <bgColor indexed="64"/>
      </patternFill>
    </fill>
    <fill>
      <patternFill patternType="solid">
        <fgColor indexed="10"/>
        <bgColor indexed="64"/>
      </patternFill>
    </fill>
    <fill>
      <patternFill patternType="solid">
        <fgColor indexed="26"/>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s>
  <borders count="66">
    <border>
      <left/>
      <right/>
      <top/>
      <bottom/>
      <diagonal/>
    </border>
    <border>
      <left/>
      <right/>
      <top style="thin">
        <color indexed="64"/>
      </top>
      <bottom style="thin">
        <color indexed="64"/>
      </bottom>
      <diagonal/>
    </border>
    <border>
      <left/>
      <right/>
      <top/>
      <bottom style="thin">
        <color indexed="64"/>
      </bottom>
      <diagonal/>
    </border>
    <border>
      <left/>
      <right style="medium">
        <color indexed="64"/>
      </right>
      <top/>
      <bottom/>
      <diagonal/>
    </border>
    <border>
      <left style="medium">
        <color indexed="64"/>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15"/>
      </bottom>
      <diagonal/>
    </border>
    <border>
      <left style="medium">
        <color indexed="64"/>
      </left>
      <right/>
      <top/>
      <bottom style="thin">
        <color indexed="15"/>
      </bottom>
      <diagonal/>
    </border>
    <border>
      <left/>
      <right style="medium">
        <color indexed="64"/>
      </right>
      <top/>
      <bottom style="thin">
        <color indexed="15"/>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15"/>
      </bottom>
      <diagonal/>
    </border>
    <border>
      <left style="medium">
        <color indexed="64"/>
      </left>
      <right style="medium">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0" fontId="4" fillId="0" borderId="0"/>
    <xf numFmtId="0" fontId="5" fillId="0" borderId="0"/>
    <xf numFmtId="0" fontId="4" fillId="0" borderId="0"/>
    <xf numFmtId="43" fontId="4" fillId="0" borderId="0" applyFont="0" applyFill="0" applyBorder="0" applyAlignment="0" applyProtection="0"/>
    <xf numFmtId="0" fontId="14" fillId="0" borderId="0" applyNumberFormat="0" applyFill="0" applyBorder="0" applyAlignment="0" applyProtection="0">
      <alignment vertical="top"/>
      <protection locked="0"/>
    </xf>
  </cellStyleXfs>
  <cellXfs count="490">
    <xf numFmtId="0" fontId="0" fillId="0" borderId="0" xfId="0">
      <alignment vertical="center"/>
    </xf>
    <xf numFmtId="0" fontId="1" fillId="0" borderId="0"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6" fillId="0" borderId="0" xfId="0" applyNumberFormat="1" applyFont="1" applyFill="1" applyBorder="1" applyAlignment="1">
      <alignment vertical="center" textRotation="90" wrapText="1"/>
    </xf>
    <xf numFmtId="0" fontId="2" fillId="0" borderId="0" xfId="0" applyNumberFormat="1" applyFont="1" applyFill="1" applyBorder="1" applyAlignment="1">
      <alignment vertical="center"/>
    </xf>
    <xf numFmtId="0" fontId="2" fillId="0" borderId="3" xfId="0" applyNumberFormat="1" applyFont="1"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0" fillId="0" borderId="0" xfId="0" applyBorder="1" applyAlignment="1">
      <alignment vertical="center"/>
    </xf>
    <xf numFmtId="0" fontId="6" fillId="0" borderId="5" xfId="0" applyFont="1" applyFill="1" applyBorder="1" applyAlignment="1">
      <alignment vertical="center"/>
    </xf>
    <xf numFmtId="0" fontId="2" fillId="0" borderId="0" xfId="0" applyNumberFormat="1" applyFont="1" applyFill="1" applyBorder="1" applyAlignment="1">
      <alignment horizontal="left" vertical="center"/>
    </xf>
    <xf numFmtId="0" fontId="7" fillId="0" borderId="0" xfId="0" applyNumberFormat="1" applyFont="1" applyFill="1" applyBorder="1" applyAlignment="1">
      <alignment horizontal="left" vertical="center"/>
    </xf>
    <xf numFmtId="0" fontId="0" fillId="0" borderId="0" xfId="0" applyProtection="1">
      <alignment vertical="center"/>
      <protection locked="0"/>
    </xf>
    <xf numFmtId="0" fontId="0" fillId="0" borderId="0" xfId="0" applyAlignment="1" applyProtection="1">
      <protection locked="0"/>
    </xf>
    <xf numFmtId="0" fontId="0" fillId="0" borderId="8" xfId="0" applyBorder="1" applyProtection="1">
      <alignment vertical="center"/>
      <protection locked="0"/>
    </xf>
    <xf numFmtId="0" fontId="0" fillId="0" borderId="9" xfId="0" applyBorder="1" applyProtection="1">
      <alignment vertical="center"/>
      <protection locked="0"/>
    </xf>
    <xf numFmtId="0" fontId="0" fillId="0" borderId="10" xfId="0" applyBorder="1" applyProtection="1">
      <alignment vertical="center"/>
      <protection locked="0"/>
    </xf>
    <xf numFmtId="0" fontId="0" fillId="0" borderId="0" xfId="0" applyAlignment="1" applyProtection="1">
      <alignment horizontal="center" vertical="center"/>
      <protection locked="0"/>
    </xf>
    <xf numFmtId="0" fontId="0" fillId="0" borderId="4" xfId="0" applyBorder="1" applyProtection="1">
      <alignment vertical="center"/>
      <protection locked="0"/>
    </xf>
    <xf numFmtId="0" fontId="0" fillId="0" borderId="3" xfId="0" applyNumberFormat="1" applyFont="1" applyFill="1" applyBorder="1" applyAlignment="1" applyProtection="1">
      <alignment wrapText="1"/>
      <protection locked="0"/>
    </xf>
    <xf numFmtId="0" fontId="1" fillId="0" borderId="0" xfId="0" applyNumberFormat="1" applyFont="1" applyFill="1" applyBorder="1" applyAlignment="1" applyProtection="1">
      <protection locked="0"/>
    </xf>
    <xf numFmtId="0" fontId="0" fillId="0" borderId="0" xfId="0" applyBorder="1" applyAlignment="1" applyProtection="1">
      <alignment vertical="center"/>
      <protection locked="0"/>
    </xf>
    <xf numFmtId="0" fontId="2" fillId="4" borderId="12"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center" vertical="center"/>
      <protection locked="0"/>
    </xf>
    <xf numFmtId="0" fontId="0" fillId="0" borderId="13" xfId="0" applyNumberFormat="1" applyFont="1" applyFill="1" applyBorder="1" applyAlignment="1" applyProtection="1">
      <alignment wrapText="1"/>
      <protection locked="0"/>
    </xf>
    <xf numFmtId="0" fontId="2" fillId="0" borderId="3" xfId="0" applyNumberFormat="1" applyFont="1" applyFill="1" applyBorder="1" applyAlignment="1" applyProtection="1">
      <alignment vertical="center"/>
      <protection locked="0"/>
    </xf>
    <xf numFmtId="0" fontId="2" fillId="0" borderId="0" xfId="0" applyNumberFormat="1" applyFont="1" applyFill="1" applyBorder="1" applyAlignment="1" applyProtection="1">
      <alignment vertical="center"/>
      <protection locked="0"/>
    </xf>
    <xf numFmtId="0" fontId="0" fillId="2" borderId="4" xfId="0" applyFill="1" applyBorder="1" applyProtection="1">
      <alignment vertical="center"/>
      <protection locked="0"/>
    </xf>
    <xf numFmtId="0" fontId="2" fillId="2" borderId="0" xfId="0" applyNumberFormat="1" applyFont="1" applyFill="1" applyBorder="1" applyAlignment="1" applyProtection="1">
      <alignment horizontal="right" vertical="center"/>
      <protection locked="0"/>
    </xf>
    <xf numFmtId="14" fontId="1" fillId="0" borderId="0" xfId="0" applyNumberFormat="1" applyFont="1" applyFill="1" applyBorder="1" applyAlignment="1" applyProtection="1">
      <protection locked="0"/>
    </xf>
    <xf numFmtId="0" fontId="0" fillId="0" borderId="0" xfId="0"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4" xfId="0" applyBorder="1" applyAlignment="1">
      <alignment vertical="center"/>
    </xf>
    <xf numFmtId="0" fontId="0" fillId="0" borderId="3" xfId="0" applyNumberFormat="1" applyFont="1" applyFill="1" applyBorder="1" applyAlignment="1">
      <alignment vertical="center" wrapText="1"/>
    </xf>
    <xf numFmtId="0" fontId="1" fillId="0" borderId="0" xfId="0" applyNumberFormat="1" applyFont="1" applyFill="1" applyBorder="1" applyAlignment="1">
      <alignment vertical="center"/>
    </xf>
    <xf numFmtId="0" fontId="1" fillId="0" borderId="3" xfId="0" applyNumberFormat="1" applyFont="1" applyFill="1" applyBorder="1" applyAlignment="1">
      <alignment vertical="center"/>
    </xf>
    <xf numFmtId="0" fontId="3" fillId="0" borderId="16" xfId="0" applyNumberFormat="1" applyFont="1" applyFill="1" applyBorder="1" applyAlignment="1">
      <alignment vertical="center"/>
    </xf>
    <xf numFmtId="0" fontId="3" fillId="0" borderId="1" xfId="0" applyNumberFormat="1" applyFont="1" applyFill="1" applyBorder="1" applyAlignment="1">
      <alignment vertical="center"/>
    </xf>
    <xf numFmtId="0" fontId="3" fillId="0" borderId="17" xfId="0" applyNumberFormat="1" applyFont="1" applyFill="1" applyBorder="1" applyAlignment="1">
      <alignment vertical="center"/>
    </xf>
    <xf numFmtId="0" fontId="0" fillId="0" borderId="13" xfId="0" applyNumberFormat="1" applyFont="1" applyFill="1" applyBorder="1" applyAlignment="1">
      <alignment vertical="center" wrapText="1"/>
    </xf>
    <xf numFmtId="0" fontId="0" fillId="0" borderId="14" xfId="0"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0" fillId="0" borderId="15" xfId="0" applyBorder="1" applyAlignment="1">
      <alignment vertical="center"/>
    </xf>
    <xf numFmtId="14" fontId="1" fillId="0" borderId="0" xfId="0" applyNumberFormat="1" applyFont="1" applyFill="1" applyBorder="1" applyAlignment="1">
      <alignment vertical="center"/>
    </xf>
    <xf numFmtId="0" fontId="0" fillId="0" borderId="0" xfId="0" applyAlignment="1" applyProtection="1">
      <alignment vertical="center"/>
      <protection locked="0"/>
    </xf>
    <xf numFmtId="0" fontId="0" fillId="0" borderId="18" xfId="0" applyBorder="1" applyAlignment="1">
      <alignment vertical="center"/>
    </xf>
    <xf numFmtId="0" fontId="0" fillId="2" borderId="19" xfId="0" applyFill="1" applyBorder="1" applyAlignment="1">
      <alignment vertical="center"/>
    </xf>
    <xf numFmtId="0" fontId="0" fillId="0" borderId="20" xfId="0" applyNumberFormat="1" applyFont="1" applyFill="1" applyBorder="1" applyAlignment="1">
      <alignment vertical="center" wrapText="1"/>
    </xf>
    <xf numFmtId="0" fontId="6" fillId="0" borderId="0" xfId="0"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center" vertical="center"/>
      <protection locked="0"/>
    </xf>
    <xf numFmtId="0" fontId="9" fillId="0" borderId="0" xfId="0" applyFont="1" applyAlignment="1" applyProtection="1">
      <alignment vertical="center"/>
      <protection locked="0"/>
    </xf>
    <xf numFmtId="0" fontId="0" fillId="0" borderId="0" xfId="0" applyAlignment="1" applyProtection="1">
      <alignment vertical="center"/>
      <protection hidden="1"/>
    </xf>
    <xf numFmtId="0" fontId="1" fillId="0" borderId="7" xfId="0" applyNumberFormat="1" applyFont="1" applyFill="1" applyBorder="1" applyAlignment="1">
      <alignment vertical="center"/>
    </xf>
    <xf numFmtId="0" fontId="1" fillId="0" borderId="7" xfId="0" applyNumberFormat="1" applyFont="1" applyFill="1" applyBorder="1" applyAlignment="1" applyProtection="1">
      <protection locked="0"/>
    </xf>
    <xf numFmtId="0" fontId="0" fillId="0" borderId="0" xfId="0" applyAlignment="1" applyProtection="1">
      <alignment vertical="center"/>
    </xf>
    <xf numFmtId="0" fontId="0" fillId="0" borderId="0" xfId="0" applyProtection="1">
      <alignment vertical="center"/>
    </xf>
    <xf numFmtId="0" fontId="0" fillId="0" borderId="0" xfId="0" applyBorder="1" applyAlignment="1" applyProtection="1">
      <alignment vertical="center"/>
    </xf>
    <xf numFmtId="0" fontId="0" fillId="0" borderId="15" xfId="0" applyNumberFormat="1" applyFont="1" applyFill="1" applyBorder="1" applyAlignment="1">
      <alignment vertical="center" wrapText="1"/>
    </xf>
    <xf numFmtId="0" fontId="2" fillId="4" borderId="12" xfId="0" applyNumberFormat="1" applyFont="1" applyFill="1" applyBorder="1" applyAlignment="1" applyProtection="1">
      <alignment horizontal="center" vertical="center"/>
      <protection hidden="1"/>
    </xf>
    <xf numFmtId="0" fontId="2" fillId="2" borderId="0" xfId="0" applyNumberFormat="1" applyFont="1" applyFill="1" applyBorder="1" applyAlignment="1">
      <alignment horizontal="right" vertical="center"/>
    </xf>
    <xf numFmtId="0" fontId="1" fillId="2" borderId="0" xfId="0" applyNumberFormat="1" applyFont="1" applyFill="1" applyBorder="1" applyAlignment="1">
      <alignment horizontal="center" vertical="center"/>
    </xf>
    <xf numFmtId="0" fontId="6" fillId="0" borderId="0" xfId="0" applyFont="1" applyFill="1" applyBorder="1" applyAlignment="1">
      <alignment horizontal="right" vertical="center"/>
    </xf>
    <xf numFmtId="0" fontId="12" fillId="0" borderId="0" xfId="0" applyNumberFormat="1" applyFont="1" applyFill="1" applyBorder="1" applyAlignment="1">
      <alignment vertical="center"/>
    </xf>
    <xf numFmtId="0" fontId="12" fillId="0" borderId="0" xfId="0" applyFont="1" applyAlignment="1">
      <alignment vertical="center"/>
    </xf>
    <xf numFmtId="0" fontId="6" fillId="0" borderId="9" xfId="0" applyNumberFormat="1" applyFont="1" applyFill="1" applyBorder="1" applyAlignment="1">
      <alignment horizontal="center" vertical="center" textRotation="90" wrapText="1"/>
    </xf>
    <xf numFmtId="0" fontId="1" fillId="0" borderId="9" xfId="0" applyNumberFormat="1" applyFont="1" applyFill="1" applyBorder="1" applyAlignment="1" applyProtection="1">
      <alignment horizontal="center" vertical="center"/>
    </xf>
    <xf numFmtId="0" fontId="0" fillId="0" borderId="9" xfId="0" applyNumberFormat="1" applyFont="1" applyFill="1" applyBorder="1" applyAlignment="1" applyProtection="1">
      <alignment horizontal="center" vertical="center" wrapText="1"/>
    </xf>
    <xf numFmtId="0" fontId="1" fillId="0" borderId="9" xfId="0" applyNumberFormat="1" applyFont="1" applyFill="1" applyBorder="1" applyAlignment="1" applyProtection="1">
      <alignment horizontal="center" vertical="center"/>
      <protection locked="0"/>
    </xf>
    <xf numFmtId="0" fontId="0" fillId="0" borderId="0" xfId="0" applyAlignment="1">
      <alignment horizontal="center"/>
    </xf>
    <xf numFmtId="0" fontId="0" fillId="0" borderId="0" xfId="0" applyAlignment="1"/>
    <xf numFmtId="20" fontId="0" fillId="0" borderId="0" xfId="0" applyNumberFormat="1" applyAlignment="1">
      <alignment horizontal="center"/>
    </xf>
    <xf numFmtId="0" fontId="0" fillId="0" borderId="0" xfId="0" applyFill="1" applyAlignment="1" applyProtection="1">
      <alignment vertical="center"/>
      <protection locked="0"/>
    </xf>
    <xf numFmtId="0" fontId="0" fillId="0" borderId="0" xfId="0" applyNumberFormat="1" applyAlignment="1">
      <alignment horizontal="center"/>
    </xf>
    <xf numFmtId="20" fontId="0" fillId="0" borderId="0" xfId="0" applyNumberFormat="1" applyAlignment="1"/>
    <xf numFmtId="0" fontId="0" fillId="0" borderId="0" xfId="0" applyNumberFormat="1" applyAlignment="1" applyProtection="1">
      <alignment horizontal="center" vertical="center"/>
      <protection locked="0"/>
    </xf>
    <xf numFmtId="20" fontId="0" fillId="0" borderId="0" xfId="0" applyNumberFormat="1" applyAlignment="1" applyProtection="1">
      <alignment horizontal="center" vertical="center"/>
      <protection locked="0"/>
    </xf>
    <xf numFmtId="167" fontId="0" fillId="0" borderId="0" xfId="0" applyNumberFormat="1" applyAlignment="1" applyProtection="1">
      <alignment horizontal="center" vertical="center"/>
      <protection locked="0"/>
    </xf>
    <xf numFmtId="0" fontId="1" fillId="5" borderId="6" xfId="0" applyNumberFormat="1" applyFont="1" applyFill="1" applyBorder="1" applyAlignment="1" applyProtection="1">
      <alignment horizontal="center" vertical="center"/>
      <protection locked="0"/>
    </xf>
    <xf numFmtId="0" fontId="1" fillId="5" borderId="12" xfId="0" applyNumberFormat="1" applyFont="1" applyFill="1" applyBorder="1" applyAlignment="1" applyProtection="1">
      <alignment horizontal="center" vertical="center"/>
      <protection locked="0"/>
    </xf>
    <xf numFmtId="0" fontId="0" fillId="0" borderId="0" xfId="0" applyBorder="1" applyAlignment="1" applyProtection="1">
      <alignment vertical="center"/>
      <protection hidden="1"/>
    </xf>
    <xf numFmtId="0" fontId="16" fillId="0" borderId="0" xfId="0" applyFont="1" applyAlignment="1" applyProtection="1">
      <alignment horizontal="center" vertical="center"/>
      <protection hidden="1"/>
    </xf>
    <xf numFmtId="0" fontId="2" fillId="0" borderId="0" xfId="0" applyNumberFormat="1" applyFont="1" applyFill="1" applyBorder="1" applyAlignment="1" applyProtection="1">
      <alignment horizontal="left" vertical="center"/>
      <protection hidden="1"/>
    </xf>
    <xf numFmtId="0" fontId="2" fillId="0" borderId="0" xfId="0" applyNumberFormat="1" applyFont="1" applyFill="1" applyBorder="1" applyAlignment="1" applyProtection="1">
      <alignment horizontal="center" vertical="center"/>
      <protection hidden="1"/>
    </xf>
    <xf numFmtId="0" fontId="7" fillId="0" borderId="0" xfId="0" applyNumberFormat="1" applyFont="1" applyFill="1" applyBorder="1" applyAlignment="1" applyProtection="1">
      <alignment horizontal="left" vertical="center"/>
      <protection hidden="1"/>
    </xf>
    <xf numFmtId="0" fontId="2" fillId="2" borderId="0" xfId="0" applyNumberFormat="1" applyFont="1" applyFill="1" applyBorder="1" applyAlignment="1" applyProtection="1">
      <alignment horizontal="center" vertical="center"/>
      <protection hidden="1"/>
    </xf>
    <xf numFmtId="0" fontId="17" fillId="0" borderId="0" xfId="0" applyFont="1" applyAlignment="1" applyProtection="1">
      <alignment horizontal="center" vertical="center"/>
    </xf>
    <xf numFmtId="167" fontId="17" fillId="6" borderId="0" xfId="0" applyNumberFormat="1" applyFont="1" applyFill="1" applyBorder="1" applyAlignment="1" applyProtection="1">
      <alignment horizontal="center" vertical="center"/>
      <protection locked="0" hidden="1"/>
    </xf>
    <xf numFmtId="0" fontId="17" fillId="0" borderId="0" xfId="0" applyFont="1" applyBorder="1" applyAlignment="1" applyProtection="1">
      <alignment vertical="center"/>
      <protection hidden="1"/>
    </xf>
    <xf numFmtId="0" fontId="0" fillId="0" borderId="0" xfId="0" applyBorder="1" applyAlignment="1">
      <alignment vertical="center"/>
    </xf>
    <xf numFmtId="0" fontId="12" fillId="0" borderId="0" xfId="0" applyFont="1" applyProtection="1">
      <alignment vertical="center"/>
      <protection locked="0"/>
    </xf>
    <xf numFmtId="0" fontId="12" fillId="0" borderId="0" xfId="0" applyFont="1" applyBorder="1" applyAlignment="1">
      <alignment vertical="center"/>
    </xf>
    <xf numFmtId="0" fontId="0" fillId="0" borderId="61" xfId="0" applyBorder="1" applyAlignment="1">
      <alignment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1" fillId="4" borderId="21" xfId="0" applyNumberFormat="1" applyFont="1" applyFill="1" applyBorder="1" applyAlignment="1" applyProtection="1">
      <alignment horizontal="center" vertical="center"/>
      <protection locked="0"/>
    </xf>
    <xf numFmtId="0" fontId="1" fillId="4" borderId="1" xfId="0" applyNumberFormat="1" applyFont="1" applyFill="1" applyBorder="1" applyAlignment="1" applyProtection="1">
      <alignment horizontal="center" vertical="center"/>
      <protection locked="0"/>
    </xf>
    <xf numFmtId="0" fontId="0" fillId="0" borderId="0" xfId="0" applyBorder="1" applyAlignment="1">
      <alignment vertical="center"/>
    </xf>
    <xf numFmtId="0" fontId="1" fillId="2" borderId="0" xfId="0" applyNumberFormat="1" applyFont="1" applyFill="1" applyBorder="1" applyAlignment="1" applyProtection="1">
      <alignment horizontal="center" vertical="center"/>
      <protection locked="0"/>
    </xf>
    <xf numFmtId="0" fontId="2" fillId="0" borderId="9"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16" fillId="0" borderId="0" xfId="0" applyFont="1" applyAlignment="1" applyProtection="1">
      <alignment horizontal="center" vertical="center"/>
      <protection hidden="1"/>
    </xf>
    <xf numFmtId="0" fontId="0" fillId="2" borderId="14" xfId="0" applyFill="1" applyBorder="1" applyAlignment="1">
      <alignment vertical="center"/>
    </xf>
    <xf numFmtId="0" fontId="2" fillId="2" borderId="5" xfId="0" applyNumberFormat="1" applyFont="1" applyFill="1" applyBorder="1" applyAlignment="1">
      <alignment horizontal="right" vertical="center"/>
    </xf>
    <xf numFmtId="0" fontId="2" fillId="2" borderId="5" xfId="0" applyNumberFormat="1" applyFont="1" applyFill="1" applyBorder="1" applyAlignment="1" applyProtection="1">
      <alignment horizontal="center" vertical="center"/>
      <protection hidden="1"/>
    </xf>
    <xf numFmtId="0" fontId="0" fillId="2" borderId="8" xfId="0" applyFill="1" applyBorder="1" applyAlignment="1">
      <alignment vertical="center"/>
    </xf>
    <xf numFmtId="0" fontId="0" fillId="0" borderId="10" xfId="0" applyNumberFormat="1" applyFont="1" applyFill="1" applyBorder="1" applyAlignment="1">
      <alignment vertical="center" wrapText="1"/>
    </xf>
    <xf numFmtId="0" fontId="0" fillId="0" borderId="62" xfId="0" applyBorder="1" applyAlignment="1">
      <alignment vertical="center"/>
    </xf>
    <xf numFmtId="0" fontId="0" fillId="0" borderId="4" xfId="0" applyBorder="1" applyAlignment="1" applyProtection="1">
      <alignment vertical="center"/>
      <protection locked="0"/>
    </xf>
    <xf numFmtId="0" fontId="0" fillId="0" borderId="3" xfId="0" applyBorder="1" applyAlignment="1" applyProtection="1">
      <alignment vertical="center"/>
      <protection locked="0"/>
    </xf>
    <xf numFmtId="0" fontId="0" fillId="0" borderId="0" xfId="0" applyBorder="1" applyAlignment="1">
      <alignment vertical="center"/>
    </xf>
    <xf numFmtId="0" fontId="0" fillId="0" borderId="0" xfId="0" applyFont="1" applyFill="1" applyBorder="1" applyAlignment="1" applyProtection="1">
      <alignment horizontal="center" vertical="center" wrapText="1"/>
      <protection locked="0"/>
    </xf>
    <xf numFmtId="0" fontId="16" fillId="0" borderId="0" xfId="0" applyFont="1" applyAlignment="1" applyProtection="1">
      <alignment vertical="center"/>
      <protection hidden="1"/>
    </xf>
    <xf numFmtId="20" fontId="17" fillId="6" borderId="7" xfId="0" applyNumberFormat="1" applyFont="1" applyFill="1" applyBorder="1" applyAlignment="1" applyProtection="1">
      <alignment horizontal="center" vertical="center"/>
      <protection locked="0" hidden="1"/>
    </xf>
    <xf numFmtId="0" fontId="0" fillId="0" borderId="36" xfId="0" applyBorder="1" applyAlignment="1">
      <alignment vertical="center"/>
    </xf>
    <xf numFmtId="0" fontId="0" fillId="0" borderId="11" xfId="0" applyBorder="1" applyAlignment="1">
      <alignment vertical="center"/>
    </xf>
    <xf numFmtId="0" fontId="17" fillId="6" borderId="0" xfId="0" applyFont="1" applyFill="1" applyBorder="1" applyAlignment="1" applyProtection="1">
      <alignment horizontal="center" vertical="center"/>
      <protection hidden="1"/>
    </xf>
    <xf numFmtId="0" fontId="0" fillId="0" borderId="2" xfId="0" applyBorder="1" applyAlignment="1">
      <alignment vertical="center"/>
    </xf>
    <xf numFmtId="0" fontId="0" fillId="0" borderId="40" xfId="0" applyBorder="1" applyAlignment="1">
      <alignment vertical="center"/>
    </xf>
    <xf numFmtId="0" fontId="0" fillId="0" borderId="63" xfId="0" applyBorder="1" applyAlignment="1">
      <alignment vertical="center"/>
    </xf>
    <xf numFmtId="0" fontId="0" fillId="0" borderId="24" xfId="0" applyBorder="1" applyAlignment="1">
      <alignment vertical="center"/>
    </xf>
    <xf numFmtId="0" fontId="17" fillId="0" borderId="40" xfId="0" applyFont="1" applyBorder="1" applyAlignment="1" applyProtection="1">
      <alignment vertical="center"/>
      <protection hidden="1"/>
    </xf>
    <xf numFmtId="0" fontId="0" fillId="0" borderId="23" xfId="0" applyBorder="1" applyAlignment="1">
      <alignment vertical="center"/>
    </xf>
    <xf numFmtId="0" fontId="13" fillId="0" borderId="2" xfId="0" applyFont="1" applyBorder="1" applyAlignment="1" applyProtection="1">
      <alignment vertical="center"/>
      <protection hidden="1"/>
    </xf>
    <xf numFmtId="0" fontId="17" fillId="0" borderId="11" xfId="0" applyFont="1" applyBorder="1" applyAlignment="1">
      <alignment vertical="center"/>
    </xf>
    <xf numFmtId="0" fontId="17" fillId="0" borderId="11" xfId="0" applyFont="1" applyBorder="1" applyAlignment="1" applyProtection="1">
      <alignment vertical="center"/>
      <protection hidden="1"/>
    </xf>
    <xf numFmtId="0" fontId="0" fillId="0" borderId="0" xfId="0" applyNumberFormat="1" applyFont="1" applyFill="1" applyBorder="1" applyAlignment="1">
      <alignment vertical="center" wrapText="1"/>
    </xf>
    <xf numFmtId="0" fontId="0" fillId="0" borderId="0" xfId="0" applyAlignment="1">
      <alignment vertical="center" wrapText="1"/>
    </xf>
    <xf numFmtId="49" fontId="0" fillId="0" borderId="0" xfId="0" applyNumberFormat="1" applyAlignment="1">
      <alignment vertical="center"/>
    </xf>
    <xf numFmtId="49" fontId="0" fillId="0" borderId="0" xfId="0" applyNumberFormat="1" applyAlignment="1">
      <alignment horizontal="left" vertical="center"/>
    </xf>
    <xf numFmtId="0" fontId="18" fillId="0" borderId="0" xfId="0" applyFont="1" applyFill="1" applyBorder="1" applyAlignment="1">
      <alignment vertical="center" wrapText="1"/>
    </xf>
    <xf numFmtId="0" fontId="6" fillId="0" borderId="0" xfId="0" applyFont="1" applyBorder="1" applyAlignment="1">
      <alignment horizontal="center" vertical="center"/>
    </xf>
    <xf numFmtId="0" fontId="6" fillId="3" borderId="0" xfId="0" applyFont="1" applyFill="1" applyBorder="1" applyAlignment="1" applyProtection="1">
      <alignment horizontal="center" vertical="center"/>
      <protection locked="0"/>
    </xf>
    <xf numFmtId="0" fontId="18" fillId="0" borderId="3" xfId="0" applyFont="1" applyFill="1" applyBorder="1" applyAlignment="1">
      <alignment vertical="center" wrapText="1"/>
    </xf>
    <xf numFmtId="0" fontId="19" fillId="0" borderId="0" xfId="0" applyFont="1" applyFill="1" applyBorder="1" applyAlignment="1">
      <alignment vertical="center" wrapText="1"/>
    </xf>
    <xf numFmtId="0" fontId="19" fillId="0" borderId="5" xfId="0" applyFont="1" applyFill="1" applyBorder="1" applyAlignment="1">
      <alignment vertical="center" wrapText="1"/>
    </xf>
    <xf numFmtId="0" fontId="9" fillId="0" borderId="5" xfId="0" applyFont="1" applyFill="1" applyBorder="1" applyAlignment="1">
      <alignment vertical="center" wrapText="1"/>
    </xf>
    <xf numFmtId="0" fontId="0" fillId="2" borderId="0" xfId="0" applyFont="1" applyFill="1" applyBorder="1" applyAlignment="1">
      <alignment vertical="center" wrapText="1"/>
    </xf>
    <xf numFmtId="0" fontId="0" fillId="2" borderId="3" xfId="0" applyFont="1" applyFill="1" applyBorder="1" applyAlignment="1">
      <alignment vertical="center" wrapText="1"/>
    </xf>
    <xf numFmtId="0" fontId="0" fillId="2" borderId="5" xfId="0" applyFont="1" applyFill="1" applyBorder="1" applyAlignment="1">
      <alignment vertical="center" wrapText="1"/>
    </xf>
    <xf numFmtId="0" fontId="0" fillId="2" borderId="15" xfId="0" applyFont="1" applyFill="1" applyBorder="1" applyAlignment="1">
      <alignment vertical="center" wrapText="1"/>
    </xf>
    <xf numFmtId="0" fontId="1" fillId="8" borderId="6" xfId="0" applyNumberFormat="1" applyFont="1" applyFill="1" applyBorder="1" applyAlignment="1" applyProtection="1">
      <alignment horizontal="center" vertical="center"/>
      <protection locked="0"/>
    </xf>
    <xf numFmtId="0" fontId="1" fillId="8" borderId="12" xfId="0" applyNumberFormat="1" applyFont="1" applyFill="1" applyBorder="1" applyAlignment="1" applyProtection="1">
      <alignment horizontal="center" vertical="center"/>
      <protection locked="0"/>
    </xf>
    <xf numFmtId="0" fontId="6" fillId="0" borderId="0" xfId="0" applyFont="1" applyAlignment="1" applyProtection="1">
      <alignment horizontal="center" vertical="center"/>
      <protection hidden="1"/>
    </xf>
    <xf numFmtId="0" fontId="0" fillId="0" borderId="0" xfId="0" applyAlignment="1" applyProtection="1">
      <alignment horizontal="center" vertical="center" wrapText="1"/>
      <protection hidden="1"/>
    </xf>
    <xf numFmtId="0" fontId="0" fillId="0" borderId="0" xfId="0" applyAlignment="1" applyProtection="1">
      <alignment horizontal="center" vertical="center"/>
      <protection hidden="1"/>
    </xf>
    <xf numFmtId="0" fontId="16" fillId="0" borderId="0" xfId="0" applyFont="1" applyAlignment="1" applyProtection="1">
      <alignment horizontal="center" vertical="center"/>
      <protection hidden="1"/>
    </xf>
    <xf numFmtId="0" fontId="0" fillId="0" borderId="0" xfId="0" applyBorder="1" applyAlignment="1" applyProtection="1">
      <alignment horizontal="left" vertical="center"/>
      <protection hidden="1"/>
    </xf>
    <xf numFmtId="0" fontId="1" fillId="4" borderId="6" xfId="0" applyNumberFormat="1" applyFont="1" applyFill="1" applyBorder="1" applyAlignment="1" applyProtection="1">
      <alignment horizontal="center" vertical="center"/>
      <protection locked="0"/>
    </xf>
    <xf numFmtId="0" fontId="1" fillId="4" borderId="35" xfId="0" applyNumberFormat="1" applyFont="1" applyFill="1" applyBorder="1" applyAlignment="1" applyProtection="1">
      <alignment horizontal="center" vertical="center"/>
      <protection locked="0"/>
    </xf>
    <xf numFmtId="0" fontId="0" fillId="0" borderId="7" xfId="0" applyBorder="1" applyAlignment="1" applyProtection="1">
      <alignment horizontal="left" vertical="center"/>
      <protection hidden="1"/>
    </xf>
    <xf numFmtId="0" fontId="13" fillId="0" borderId="2" xfId="0" applyFont="1" applyBorder="1" applyAlignment="1" applyProtection="1">
      <alignment horizontal="center" vertical="center"/>
      <protection hidden="1"/>
    </xf>
    <xf numFmtId="0" fontId="1" fillId="4" borderId="21" xfId="0" applyNumberFormat="1" applyFont="1" applyFill="1" applyBorder="1" applyAlignment="1" applyProtection="1">
      <alignment horizontal="center" vertical="center"/>
      <protection locked="0"/>
    </xf>
    <xf numFmtId="0" fontId="1" fillId="4" borderId="1" xfId="0" applyNumberFormat="1" applyFont="1" applyFill="1" applyBorder="1" applyAlignment="1" applyProtection="1">
      <alignment horizontal="center" vertical="center"/>
      <protection locked="0"/>
    </xf>
    <xf numFmtId="0" fontId="1" fillId="4" borderId="22" xfId="0" applyNumberFormat="1" applyFont="1" applyFill="1" applyBorder="1" applyAlignment="1" applyProtection="1">
      <alignment horizontal="center" vertical="center"/>
      <protection locked="0"/>
    </xf>
    <xf numFmtId="0" fontId="1" fillId="4" borderId="17" xfId="0" applyNumberFormat="1" applyFont="1" applyFill="1" applyBorder="1" applyAlignment="1" applyProtection="1">
      <alignment horizontal="center" vertical="center"/>
      <protection locked="0"/>
    </xf>
    <xf numFmtId="0" fontId="0" fillId="4" borderId="16" xfId="0" applyNumberFormat="1" applyFont="1" applyFill="1" applyBorder="1" applyAlignment="1" applyProtection="1">
      <alignment horizontal="left" vertical="center"/>
      <protection locked="0"/>
    </xf>
    <xf numFmtId="0" fontId="0" fillId="4" borderId="1" xfId="0" applyNumberFormat="1" applyFont="1" applyFill="1" applyBorder="1" applyAlignment="1" applyProtection="1">
      <alignment horizontal="left" vertical="center"/>
      <protection locked="0"/>
    </xf>
    <xf numFmtId="0" fontId="0" fillId="4" borderId="22" xfId="0" applyNumberFormat="1" applyFont="1" applyFill="1" applyBorder="1" applyAlignment="1" applyProtection="1">
      <alignment horizontal="left" vertical="center"/>
      <protection locked="0"/>
    </xf>
    <xf numFmtId="0" fontId="1" fillId="4" borderId="16" xfId="0" applyNumberFormat="1" applyFont="1" applyFill="1" applyBorder="1" applyAlignment="1" applyProtection="1">
      <alignment horizontal="center" vertical="center"/>
      <protection locked="0"/>
    </xf>
    <xf numFmtId="0" fontId="2" fillId="0" borderId="30" xfId="0" applyNumberFormat="1" applyFont="1" applyFill="1" applyBorder="1" applyAlignment="1" applyProtection="1">
      <alignment horizontal="left" vertical="center"/>
      <protection hidden="1"/>
    </xf>
    <xf numFmtId="0" fontId="2" fillId="0" borderId="25" xfId="0" applyNumberFormat="1" applyFont="1" applyFill="1" applyBorder="1" applyAlignment="1" applyProtection="1">
      <alignment horizontal="left" vertical="center"/>
      <protection hidden="1"/>
    </xf>
    <xf numFmtId="0" fontId="2" fillId="0" borderId="39" xfId="0" applyNumberFormat="1" applyFont="1" applyFill="1" applyBorder="1" applyAlignment="1" applyProtection="1">
      <alignment horizontal="left" vertical="center"/>
      <protection hidden="1"/>
    </xf>
    <xf numFmtId="0" fontId="2" fillId="0" borderId="28" xfId="0" applyNumberFormat="1" applyFont="1" applyFill="1" applyBorder="1" applyAlignment="1" applyProtection="1">
      <alignment horizontal="center" vertical="center"/>
      <protection hidden="1"/>
    </xf>
    <xf numFmtId="0" fontId="2" fillId="0" borderId="25" xfId="0" applyNumberFormat="1" applyFont="1" applyFill="1" applyBorder="1" applyAlignment="1" applyProtection="1">
      <alignment horizontal="center" vertical="center"/>
      <protection hidden="1"/>
    </xf>
    <xf numFmtId="0" fontId="2" fillId="0" borderId="27" xfId="0" applyNumberFormat="1" applyFont="1" applyFill="1" applyBorder="1" applyAlignment="1" applyProtection="1">
      <alignment horizontal="center" vertical="center"/>
      <protection hidden="1"/>
    </xf>
    <xf numFmtId="49" fontId="1" fillId="4" borderId="6" xfId="0" applyNumberFormat="1" applyFont="1" applyFill="1" applyBorder="1" applyAlignment="1" applyProtection="1">
      <alignment horizontal="left" vertical="center"/>
      <protection locked="0"/>
    </xf>
    <xf numFmtId="0" fontId="1" fillId="4" borderId="16" xfId="0" applyNumberFormat="1" applyFont="1" applyFill="1" applyBorder="1" applyAlignment="1" applyProtection="1">
      <alignment horizontal="left" vertical="center"/>
      <protection locked="0"/>
    </xf>
    <xf numFmtId="0" fontId="1" fillId="4" borderId="1" xfId="0" applyNumberFormat="1" applyFont="1" applyFill="1" applyBorder="1" applyAlignment="1" applyProtection="1">
      <alignment horizontal="left" vertical="center"/>
      <protection locked="0"/>
    </xf>
    <xf numFmtId="0" fontId="1" fillId="4" borderId="22" xfId="0" applyNumberFormat="1" applyFont="1" applyFill="1" applyBorder="1" applyAlignment="1" applyProtection="1">
      <alignment horizontal="left" vertical="center"/>
      <protection locked="0"/>
    </xf>
    <xf numFmtId="0" fontId="6" fillId="0" borderId="30" xfId="0" applyFont="1" applyFill="1" applyBorder="1" applyAlignment="1">
      <alignment horizontal="right" vertical="center"/>
    </xf>
    <xf numFmtId="0" fontId="6" fillId="0" borderId="25" xfId="0" applyFont="1" applyFill="1" applyBorder="1" applyAlignment="1">
      <alignment horizontal="right" vertical="center"/>
    </xf>
    <xf numFmtId="0" fontId="6" fillId="0" borderId="39" xfId="0" applyFont="1" applyFill="1" applyBorder="1" applyAlignment="1">
      <alignment horizontal="right" vertical="center"/>
    </xf>
    <xf numFmtId="0" fontId="1" fillId="4" borderId="6" xfId="0" quotePrefix="1" applyNumberFormat="1" applyFont="1" applyFill="1" applyBorder="1" applyAlignment="1" applyProtection="1">
      <alignment horizontal="center" vertical="center"/>
      <protection locked="0"/>
    </xf>
    <xf numFmtId="0" fontId="1" fillId="0" borderId="6" xfId="0" applyNumberFormat="1" applyFont="1" applyFill="1" applyBorder="1" applyAlignment="1" applyProtection="1">
      <alignment horizontal="center" vertical="center"/>
      <protection locked="0"/>
    </xf>
    <xf numFmtId="0" fontId="0" fillId="0" borderId="6" xfId="0" applyNumberFormat="1" applyFont="1" applyFill="1" applyBorder="1" applyAlignment="1" applyProtection="1">
      <alignment horizontal="center" vertical="center" wrapText="1"/>
      <protection locked="0"/>
    </xf>
    <xf numFmtId="0" fontId="0" fillId="0" borderId="35" xfId="0" applyNumberFormat="1" applyFont="1" applyFill="1" applyBorder="1" applyAlignment="1" applyProtection="1">
      <alignment horizontal="center" vertical="center" wrapText="1"/>
      <protection locked="0"/>
    </xf>
    <xf numFmtId="165" fontId="0" fillId="5" borderId="6" xfId="0" applyNumberFormat="1" applyFont="1" applyFill="1" applyBorder="1" applyAlignment="1" applyProtection="1">
      <alignment horizontal="center" vertical="center" wrapText="1"/>
      <protection locked="0"/>
    </xf>
    <xf numFmtId="0" fontId="2" fillId="0" borderId="26" xfId="0" applyNumberFormat="1" applyFont="1" applyFill="1" applyBorder="1" applyAlignment="1" applyProtection="1">
      <alignment horizontal="left" vertical="center"/>
    </xf>
    <xf numFmtId="0" fontId="2" fillId="0" borderId="6" xfId="0" applyNumberFormat="1" applyFont="1" applyFill="1" applyBorder="1" applyAlignment="1" applyProtection="1">
      <alignment horizontal="left" vertical="center"/>
    </xf>
    <xf numFmtId="0" fontId="1" fillId="0" borderId="21" xfId="0" applyNumberFormat="1" applyFont="1" applyFill="1" applyBorder="1" applyAlignment="1" applyProtection="1">
      <alignment horizontal="center" vertical="center"/>
      <protection locked="0"/>
    </xf>
    <xf numFmtId="0" fontId="1" fillId="0" borderId="1" xfId="0" applyNumberFormat="1" applyFont="1" applyFill="1" applyBorder="1" applyAlignment="1" applyProtection="1">
      <alignment horizontal="center" vertical="center"/>
      <protection locked="0"/>
    </xf>
    <xf numFmtId="0" fontId="1" fillId="0" borderId="22" xfId="0" applyNumberFormat="1" applyFont="1" applyFill="1" applyBorder="1" applyAlignment="1" applyProtection="1">
      <alignment horizontal="center" vertical="center"/>
      <protection locked="0"/>
    </xf>
    <xf numFmtId="166" fontId="0" fillId="5" borderId="6" xfId="0" applyNumberFormat="1" applyFont="1" applyFill="1" applyBorder="1" applyAlignment="1" applyProtection="1">
      <alignment horizontal="center" vertical="center" wrapText="1"/>
      <protection locked="0"/>
    </xf>
    <xf numFmtId="0" fontId="6" fillId="7" borderId="21" xfId="0" applyNumberFormat="1" applyFont="1" applyFill="1" applyBorder="1" applyAlignment="1" applyProtection="1">
      <alignment horizontal="center" vertical="center" wrapText="1"/>
    </xf>
    <xf numFmtId="0" fontId="6" fillId="7" borderId="1" xfId="0" applyNumberFormat="1" applyFont="1" applyFill="1" applyBorder="1" applyAlignment="1" applyProtection="1">
      <alignment horizontal="center" vertical="center" wrapText="1"/>
    </xf>
    <xf numFmtId="0" fontId="6" fillId="7" borderId="22" xfId="0" applyNumberFormat="1" applyFont="1" applyFill="1" applyBorder="1" applyAlignment="1" applyProtection="1">
      <alignment horizontal="center" vertical="center" wrapText="1"/>
    </xf>
    <xf numFmtId="164" fontId="0" fillId="5" borderId="21" xfId="4" applyNumberFormat="1" applyFont="1" applyFill="1" applyBorder="1" applyAlignment="1" applyProtection="1">
      <alignment horizontal="center" vertical="center" wrapText="1"/>
      <protection locked="0"/>
    </xf>
    <xf numFmtId="164" fontId="4" fillId="5" borderId="1" xfId="4" applyNumberFormat="1" applyFont="1" applyFill="1" applyBorder="1" applyAlignment="1" applyProtection="1">
      <alignment horizontal="center" vertical="center" wrapText="1"/>
      <protection locked="0"/>
    </xf>
    <xf numFmtId="164" fontId="4" fillId="5" borderId="17" xfId="4"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left" vertical="center" wrapText="1"/>
    </xf>
    <xf numFmtId="0" fontId="6" fillId="0" borderId="42" xfId="0" applyNumberFormat="1" applyFont="1" applyFill="1" applyBorder="1" applyAlignment="1" applyProtection="1">
      <alignment horizontal="left" vertical="center" wrapText="1"/>
    </xf>
    <xf numFmtId="0" fontId="2" fillId="0" borderId="6" xfId="0" applyNumberFormat="1" applyFont="1" applyFill="1" applyBorder="1" applyAlignment="1">
      <alignment horizontal="center" vertical="center"/>
    </xf>
    <xf numFmtId="0" fontId="0" fillId="0" borderId="6" xfId="0" applyNumberFormat="1" applyFont="1" applyFill="1" applyBorder="1" applyAlignment="1">
      <alignment vertical="center" wrapText="1"/>
    </xf>
    <xf numFmtId="0" fontId="20" fillId="0" borderId="8" xfId="0" applyNumberFormat="1" applyFont="1" applyFill="1" applyBorder="1" applyAlignment="1">
      <alignment horizontal="center" vertical="center" wrapText="1"/>
    </xf>
    <xf numFmtId="0" fontId="20" fillId="0" borderId="9" xfId="0" applyNumberFormat="1" applyFont="1" applyFill="1" applyBorder="1" applyAlignment="1">
      <alignment horizontal="center" vertical="center" wrapText="1"/>
    </xf>
    <xf numFmtId="0" fontId="20" fillId="0" borderId="10" xfId="0" applyNumberFormat="1" applyFont="1" applyFill="1" applyBorder="1" applyAlignment="1">
      <alignment horizontal="center" vertical="center" wrapText="1"/>
    </xf>
    <xf numFmtId="0" fontId="20" fillId="0" borderId="34" xfId="0" applyNumberFormat="1" applyFont="1" applyFill="1" applyBorder="1" applyAlignment="1">
      <alignment horizontal="center" vertical="center" wrapText="1"/>
    </xf>
    <xf numFmtId="0" fontId="20" fillId="0" borderId="2" xfId="0" applyNumberFormat="1" applyFont="1" applyFill="1" applyBorder="1" applyAlignment="1">
      <alignment horizontal="center" vertical="center" wrapText="1"/>
    </xf>
    <xf numFmtId="0" fontId="20" fillId="0" borderId="29" xfId="0" applyNumberFormat="1" applyFont="1" applyFill="1" applyBorder="1" applyAlignment="1">
      <alignment horizontal="center" vertical="center" wrapText="1"/>
    </xf>
    <xf numFmtId="0" fontId="1" fillId="8" borderId="21" xfId="0" applyNumberFormat="1" applyFont="1" applyFill="1" applyBorder="1" applyAlignment="1" applyProtection="1">
      <alignment horizontal="center" vertical="center"/>
      <protection locked="0"/>
    </xf>
    <xf numFmtId="0" fontId="1" fillId="8" borderId="1" xfId="0" applyNumberFormat="1" applyFont="1" applyFill="1" applyBorder="1" applyAlignment="1" applyProtection="1">
      <alignment horizontal="center" vertical="center"/>
      <protection locked="0"/>
    </xf>
    <xf numFmtId="0" fontId="1" fillId="8" borderId="22" xfId="0" applyNumberFormat="1" applyFont="1" applyFill="1" applyBorder="1" applyAlignment="1" applyProtection="1">
      <alignment horizontal="center" vertical="center"/>
      <protection locked="0"/>
    </xf>
    <xf numFmtId="0" fontId="1" fillId="8" borderId="6" xfId="0" applyNumberFormat="1" applyFont="1" applyFill="1" applyBorder="1" applyAlignment="1" applyProtection="1">
      <alignment horizontal="center" vertical="center"/>
      <protection locked="0"/>
    </xf>
    <xf numFmtId="0" fontId="0" fillId="8" borderId="6" xfId="0" applyNumberFormat="1" applyFont="1" applyFill="1" applyBorder="1" applyAlignment="1" applyProtection="1">
      <alignment horizontal="center" vertical="center" wrapText="1"/>
      <protection locked="0"/>
    </xf>
    <xf numFmtId="0" fontId="0" fillId="8" borderId="35" xfId="0" applyNumberFormat="1" applyFont="1" applyFill="1" applyBorder="1" applyAlignment="1" applyProtection="1">
      <alignment horizontal="center" vertical="center" wrapText="1"/>
      <protection locked="0"/>
    </xf>
    <xf numFmtId="0" fontId="20" fillId="0" borderId="8" xfId="0" applyNumberFormat="1" applyFont="1" applyFill="1" applyBorder="1" applyAlignment="1">
      <alignment horizontal="center" vertical="center"/>
    </xf>
    <xf numFmtId="0" fontId="20" fillId="0" borderId="9" xfId="0" applyNumberFormat="1" applyFont="1" applyFill="1" applyBorder="1" applyAlignment="1">
      <alignment horizontal="center" vertical="center"/>
    </xf>
    <xf numFmtId="0" fontId="20" fillId="0" borderId="10" xfId="0" applyNumberFormat="1" applyFont="1" applyFill="1" applyBorder="1" applyAlignment="1">
      <alignment horizontal="center" vertical="center"/>
    </xf>
    <xf numFmtId="0" fontId="20" fillId="0" borderId="34" xfId="0" applyNumberFormat="1" applyFont="1" applyFill="1" applyBorder="1" applyAlignment="1">
      <alignment horizontal="center" vertical="center"/>
    </xf>
    <xf numFmtId="0" fontId="20" fillId="0" borderId="2" xfId="0" applyNumberFormat="1" applyFont="1" applyFill="1" applyBorder="1" applyAlignment="1">
      <alignment horizontal="center" vertical="center"/>
    </xf>
    <xf numFmtId="0" fontId="20" fillId="0" borderId="29" xfId="0" applyNumberFormat="1" applyFont="1" applyFill="1" applyBorder="1" applyAlignment="1">
      <alignment horizontal="center" vertical="center"/>
    </xf>
    <xf numFmtId="0" fontId="0" fillId="0" borderId="35" xfId="0" applyNumberFormat="1" applyFont="1" applyFill="1" applyBorder="1" applyAlignment="1">
      <alignment vertical="center" wrapText="1"/>
    </xf>
    <xf numFmtId="0" fontId="6" fillId="0" borderId="6" xfId="0" applyNumberFormat="1" applyFont="1" applyFill="1" applyBorder="1" applyAlignment="1">
      <alignment horizontal="center" vertical="center" wrapText="1"/>
    </xf>
    <xf numFmtId="0" fontId="6" fillId="0" borderId="21" xfId="0" applyFont="1" applyBorder="1" applyAlignment="1">
      <alignment horizontal="center" vertical="center"/>
    </xf>
    <xf numFmtId="0" fontId="6" fillId="0" borderId="17" xfId="0" applyFont="1" applyBorder="1" applyAlignment="1">
      <alignment horizontal="center" vertical="center"/>
    </xf>
    <xf numFmtId="0" fontId="3" fillId="0" borderId="16"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7" xfId="0" applyNumberFormat="1" applyFont="1" applyFill="1" applyBorder="1" applyAlignment="1">
      <alignment horizontal="center" vertical="center"/>
    </xf>
    <xf numFmtId="0" fontId="2" fillId="0" borderId="31" xfId="0" applyNumberFormat="1" applyFont="1" applyFill="1" applyBorder="1" applyAlignment="1">
      <alignment horizontal="center" vertical="center"/>
    </xf>
    <xf numFmtId="0" fontId="6" fillId="0" borderId="32" xfId="0" applyNumberFormat="1" applyFont="1" applyFill="1" applyBorder="1" applyAlignment="1">
      <alignment vertical="center" wrapText="1"/>
    </xf>
    <xf numFmtId="0" fontId="6" fillId="0" borderId="33" xfId="0" applyNumberFormat="1" applyFont="1" applyFill="1" applyBorder="1" applyAlignment="1">
      <alignment vertical="center" wrapText="1"/>
    </xf>
    <xf numFmtId="0" fontId="2" fillId="2" borderId="12" xfId="0" applyNumberFormat="1" applyFont="1" applyFill="1" applyBorder="1" applyAlignment="1" applyProtection="1">
      <alignment horizontal="left" vertical="center"/>
    </xf>
    <xf numFmtId="0" fontId="13" fillId="0" borderId="44" xfId="0" applyNumberFormat="1" applyFont="1" applyFill="1" applyBorder="1" applyAlignment="1" applyProtection="1">
      <alignment horizontal="center" vertical="center" wrapText="1"/>
      <protection hidden="1"/>
    </xf>
    <xf numFmtId="0" fontId="1" fillId="4" borderId="49" xfId="0" applyNumberFormat="1" applyFont="1" applyFill="1" applyBorder="1" applyAlignment="1" applyProtection="1">
      <alignment horizontal="center" vertical="center"/>
      <protection locked="0"/>
    </xf>
    <xf numFmtId="0" fontId="1" fillId="4" borderId="44" xfId="0" applyNumberFormat="1" applyFont="1" applyFill="1" applyBorder="1" applyAlignment="1" applyProtection="1">
      <alignment horizontal="center" vertical="center"/>
      <protection locked="0"/>
    </xf>
    <xf numFmtId="0" fontId="1" fillId="4" borderId="51" xfId="0" applyNumberFormat="1" applyFont="1" applyFill="1" applyBorder="1" applyAlignment="1" applyProtection="1">
      <alignment horizontal="center" vertical="center"/>
      <protection locked="0"/>
    </xf>
    <xf numFmtId="0" fontId="7" fillId="0" borderId="38" xfId="0" applyNumberFormat="1" applyFont="1" applyFill="1" applyBorder="1" applyAlignment="1">
      <alignment horizontal="left" vertical="center"/>
    </xf>
    <xf numFmtId="0" fontId="2" fillId="0" borderId="37" xfId="0" applyNumberFormat="1" applyFont="1" applyFill="1" applyBorder="1" applyAlignment="1">
      <alignment horizontal="left" vertical="center"/>
    </xf>
    <xf numFmtId="0" fontId="6" fillId="0" borderId="30" xfId="0" applyNumberFormat="1" applyFont="1" applyFill="1" applyBorder="1" applyAlignment="1">
      <alignment horizontal="center" vertical="center"/>
    </xf>
    <xf numFmtId="0" fontId="6" fillId="0" borderId="25" xfId="0" applyNumberFormat="1" applyFont="1" applyFill="1" applyBorder="1" applyAlignment="1">
      <alignment horizontal="center" vertical="center"/>
    </xf>
    <xf numFmtId="0" fontId="6" fillId="0" borderId="27" xfId="0" applyNumberFormat="1" applyFont="1" applyFill="1" applyBorder="1" applyAlignment="1">
      <alignment horizontal="center" vertical="center"/>
    </xf>
    <xf numFmtId="0" fontId="2" fillId="0" borderId="31" xfId="0" applyNumberFormat="1" applyFont="1" applyFill="1" applyBorder="1" applyAlignment="1" applyProtection="1">
      <alignment horizontal="center" vertical="center"/>
      <protection locked="0"/>
    </xf>
    <xf numFmtId="0" fontId="2" fillId="0" borderId="32" xfId="0" applyNumberFormat="1" applyFont="1" applyFill="1" applyBorder="1" applyAlignment="1" applyProtection="1">
      <alignment horizontal="center" vertical="center"/>
      <protection locked="0"/>
    </xf>
    <xf numFmtId="0" fontId="2" fillId="0" borderId="33" xfId="0" applyNumberFormat="1" applyFont="1" applyFill="1" applyBorder="1" applyAlignment="1" applyProtection="1">
      <alignment horizontal="center" vertical="center"/>
      <protection locked="0"/>
    </xf>
    <xf numFmtId="0" fontId="2" fillId="0" borderId="21"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center"/>
    </xf>
    <xf numFmtId="0" fontId="2" fillId="0" borderId="22" xfId="0" applyNumberFormat="1" applyFont="1" applyFill="1" applyBorder="1" applyAlignment="1" applyProtection="1">
      <alignment horizontal="center" vertical="center"/>
    </xf>
    <xf numFmtId="49" fontId="14" fillId="4" borderId="6" xfId="5" applyNumberFormat="1" applyFill="1" applyBorder="1" applyAlignment="1" applyProtection="1">
      <alignment horizontal="center" vertical="center" wrapText="1"/>
      <protection locked="0"/>
    </xf>
    <xf numFmtId="49" fontId="4" fillId="4" borderId="6" xfId="4" applyNumberFormat="1" applyFont="1" applyFill="1" applyBorder="1" applyAlignment="1" applyProtection="1">
      <alignment horizontal="center" vertical="center" wrapText="1"/>
      <protection locked="0"/>
    </xf>
    <xf numFmtId="49" fontId="4" fillId="4" borderId="35" xfId="4" applyNumberFormat="1" applyFont="1" applyFill="1" applyBorder="1" applyAlignment="1" applyProtection="1">
      <alignment horizontal="center" vertical="center" wrapText="1"/>
      <protection locked="0"/>
    </xf>
    <xf numFmtId="0" fontId="6" fillId="2" borderId="21"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horizontal="center" vertical="center" wrapText="1"/>
    </xf>
    <xf numFmtId="0" fontId="6" fillId="2" borderId="22" xfId="0" applyNumberFormat="1" applyFont="1" applyFill="1" applyBorder="1" applyAlignment="1" applyProtection="1">
      <alignment horizontal="center" vertical="center" wrapText="1"/>
    </xf>
    <xf numFmtId="0" fontId="2" fillId="4" borderId="49" xfId="0" applyNumberFormat="1" applyFont="1" applyFill="1" applyBorder="1" applyAlignment="1" applyProtection="1">
      <alignment horizontal="center" vertical="center"/>
      <protection locked="0"/>
    </xf>
    <xf numFmtId="0" fontId="2" fillId="4" borderId="44" xfId="0" applyNumberFormat="1" applyFont="1" applyFill="1" applyBorder="1" applyAlignment="1" applyProtection="1">
      <alignment horizontal="center" vertical="center"/>
      <protection locked="0"/>
    </xf>
    <xf numFmtId="0" fontId="2" fillId="4" borderId="50" xfId="0" applyNumberFormat="1" applyFont="1" applyFill="1" applyBorder="1" applyAlignment="1" applyProtection="1">
      <alignment horizontal="center" vertical="center"/>
      <protection locked="0"/>
    </xf>
    <xf numFmtId="0" fontId="2" fillId="0" borderId="37" xfId="0" applyNumberFormat="1" applyFont="1" applyFill="1" applyBorder="1" applyAlignment="1" applyProtection="1">
      <alignment horizontal="center" vertical="center"/>
    </xf>
    <xf numFmtId="0" fontId="2" fillId="0" borderId="12" xfId="0" applyNumberFormat="1" applyFont="1" applyFill="1" applyBorder="1" applyAlignment="1" applyProtection="1">
      <alignment horizontal="left" vertical="center"/>
    </xf>
    <xf numFmtId="49" fontId="1" fillId="4" borderId="21" xfId="0" applyNumberFormat="1" applyFont="1" applyFill="1" applyBorder="1" applyAlignment="1" applyProtection="1">
      <alignment horizontal="center" vertical="center"/>
      <protection locked="0"/>
    </xf>
    <xf numFmtId="49" fontId="1" fillId="4" borderId="1" xfId="0" applyNumberFormat="1" applyFont="1" applyFill="1" applyBorder="1" applyAlignment="1" applyProtection="1">
      <alignment horizontal="center" vertical="center"/>
      <protection locked="0"/>
    </xf>
    <xf numFmtId="49" fontId="1" fillId="4" borderId="17" xfId="0" applyNumberFormat="1" applyFont="1" applyFill="1" applyBorder="1" applyAlignment="1" applyProtection="1">
      <alignment horizontal="center" vertical="center"/>
      <protection locked="0"/>
    </xf>
    <xf numFmtId="0" fontId="2" fillId="0" borderId="41" xfId="0" applyNumberFormat="1" applyFont="1" applyFill="1" applyBorder="1" applyAlignment="1" applyProtection="1">
      <alignment horizontal="left" vertical="center"/>
    </xf>
    <xf numFmtId="0" fontId="1" fillId="0" borderId="28" xfId="0" applyNumberFormat="1" applyFont="1" applyFill="1" applyBorder="1" applyAlignment="1" applyProtection="1">
      <alignment horizontal="center" vertical="center"/>
      <protection locked="0"/>
    </xf>
    <xf numFmtId="0" fontId="1" fillId="0" borderId="25" xfId="0" applyNumberFormat="1" applyFont="1" applyFill="1" applyBorder="1" applyAlignment="1" applyProtection="1">
      <alignment horizontal="center" vertical="center"/>
      <protection locked="0"/>
    </xf>
    <xf numFmtId="0" fontId="1" fillId="0" borderId="39" xfId="0" applyNumberFormat="1" applyFont="1" applyFill="1" applyBorder="1" applyAlignment="1" applyProtection="1">
      <alignment horizontal="center" vertical="center"/>
      <protection locked="0"/>
    </xf>
    <xf numFmtId="0" fontId="13" fillId="0" borderId="5" xfId="0" applyNumberFormat="1" applyFont="1" applyFill="1" applyBorder="1" applyAlignment="1" applyProtection="1">
      <alignment horizontal="center" vertical="center" wrapText="1"/>
      <protection hidden="1"/>
    </xf>
    <xf numFmtId="0" fontId="15" fillId="0" borderId="12" xfId="0" applyNumberFormat="1" applyFont="1" applyFill="1" applyBorder="1" applyAlignment="1" applyProtection="1">
      <alignment horizontal="center" vertical="center"/>
      <protection hidden="1"/>
    </xf>
    <xf numFmtId="0" fontId="6" fillId="0" borderId="43" xfId="0" applyNumberFormat="1" applyFont="1" applyFill="1" applyBorder="1" applyAlignment="1">
      <alignment horizontal="center" vertical="center" textRotation="90" wrapText="1"/>
    </xf>
    <xf numFmtId="0" fontId="6" fillId="0" borderId="7" xfId="0" applyNumberFormat="1" applyFont="1" applyFill="1" applyBorder="1" applyAlignment="1">
      <alignment horizontal="center" vertical="center" textRotation="90" wrapText="1"/>
    </xf>
    <xf numFmtId="0" fontId="6" fillId="0" borderId="4" xfId="0" applyNumberFormat="1" applyFont="1" applyFill="1" applyBorder="1" applyAlignment="1">
      <alignment horizontal="center" vertical="center" textRotation="90" wrapText="1"/>
    </xf>
    <xf numFmtId="0" fontId="6" fillId="0" borderId="0" xfId="0" applyNumberFormat="1" applyFont="1" applyFill="1" applyBorder="1" applyAlignment="1">
      <alignment horizontal="center" vertical="center" textRotation="90" wrapText="1"/>
    </xf>
    <xf numFmtId="0" fontId="6" fillId="0" borderId="14" xfId="0" applyNumberFormat="1" applyFont="1" applyFill="1" applyBorder="1" applyAlignment="1">
      <alignment horizontal="center" vertical="center" textRotation="90" wrapText="1"/>
    </xf>
    <xf numFmtId="0" fontId="6" fillId="0" borderId="5" xfId="0" applyNumberFormat="1" applyFont="1" applyFill="1" applyBorder="1" applyAlignment="1">
      <alignment horizontal="center" vertical="center" textRotation="90" wrapText="1"/>
    </xf>
    <xf numFmtId="0" fontId="15" fillId="0" borderId="6" xfId="0" applyNumberFormat="1" applyFont="1" applyFill="1" applyBorder="1" applyAlignment="1" applyProtection="1">
      <alignment horizontal="center" vertical="center"/>
      <protection hidden="1"/>
    </xf>
    <xf numFmtId="0" fontId="2" fillId="0" borderId="16"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21" xfId="0" applyNumberFormat="1" applyFont="1" applyFill="1" applyBorder="1" applyAlignment="1">
      <alignment horizontal="center" vertical="center"/>
    </xf>
    <xf numFmtId="0" fontId="2" fillId="0" borderId="22" xfId="0" applyNumberFormat="1" applyFont="1" applyFill="1" applyBorder="1" applyAlignment="1">
      <alignment horizontal="center" vertical="center"/>
    </xf>
    <xf numFmtId="0" fontId="0" fillId="4" borderId="23" xfId="0" applyNumberFormat="1" applyFont="1" applyFill="1" applyBorder="1" applyAlignment="1" applyProtection="1">
      <alignment horizontal="center" vertical="center"/>
      <protection locked="0"/>
    </xf>
    <xf numFmtId="0" fontId="0" fillId="4" borderId="7" xfId="0" applyNumberFormat="1" applyFont="1" applyFill="1" applyBorder="1" applyAlignment="1" applyProtection="1">
      <alignment horizontal="center" vertical="center"/>
      <protection locked="0"/>
    </xf>
    <xf numFmtId="0" fontId="1" fillId="8" borderId="12" xfId="0" applyNumberFormat="1" applyFont="1" applyFill="1" applyBorder="1" applyAlignment="1" applyProtection="1">
      <alignment horizontal="center" vertical="center"/>
      <protection locked="0"/>
    </xf>
    <xf numFmtId="0" fontId="0" fillId="8" borderId="12" xfId="0" applyNumberFormat="1" applyFont="1" applyFill="1" applyBorder="1" applyAlignment="1" applyProtection="1">
      <alignment horizontal="center" vertical="center" wrapText="1"/>
      <protection locked="0"/>
    </xf>
    <xf numFmtId="0" fontId="0" fillId="8" borderId="42" xfId="0" applyNumberFormat="1" applyFont="1" applyFill="1" applyBorder="1" applyAlignment="1" applyProtection="1">
      <alignment horizontal="center" vertical="center" wrapText="1"/>
      <protection locked="0"/>
    </xf>
    <xf numFmtId="0" fontId="6" fillId="0" borderId="36" xfId="0" applyNumberFormat="1" applyFont="1" applyFill="1" applyBorder="1" applyAlignment="1">
      <alignment horizontal="center" vertical="center" textRotation="90" wrapText="1"/>
    </xf>
    <xf numFmtId="0" fontId="6" fillId="0" borderId="11" xfId="0" applyNumberFormat="1" applyFont="1" applyFill="1" applyBorder="1" applyAlignment="1">
      <alignment horizontal="center" vertical="center" textRotation="90" wrapText="1"/>
    </xf>
    <xf numFmtId="0" fontId="6" fillId="0" borderId="34" xfId="0" applyNumberFormat="1" applyFont="1" applyFill="1" applyBorder="1" applyAlignment="1">
      <alignment horizontal="center" vertical="center" textRotation="90" wrapText="1"/>
    </xf>
    <xf numFmtId="0" fontId="6" fillId="0" borderId="40" xfId="0" applyNumberFormat="1" applyFont="1" applyFill="1" applyBorder="1" applyAlignment="1">
      <alignment horizontal="center" vertical="center" textRotation="90" wrapText="1"/>
    </xf>
    <xf numFmtId="0" fontId="15" fillId="0" borderId="21" xfId="0" applyNumberFormat="1" applyFont="1" applyFill="1" applyBorder="1" applyAlignment="1" applyProtection="1">
      <alignment horizontal="center" vertical="center"/>
      <protection hidden="1"/>
    </xf>
    <xf numFmtId="0" fontId="15" fillId="0" borderId="1" xfId="0" applyNumberFormat="1" applyFont="1" applyFill="1" applyBorder="1" applyAlignment="1" applyProtection="1">
      <alignment horizontal="center" vertical="center"/>
      <protection hidden="1"/>
    </xf>
    <xf numFmtId="0" fontId="15" fillId="0" borderId="22" xfId="0" applyNumberFormat="1" applyFont="1" applyFill="1" applyBorder="1" applyAlignment="1" applyProtection="1">
      <alignment horizontal="center" vertical="center"/>
      <protection hidden="1"/>
    </xf>
    <xf numFmtId="49" fontId="0" fillId="0" borderId="4" xfId="0" applyNumberFormat="1" applyBorder="1" applyAlignment="1">
      <alignment horizontal="left" vertical="center"/>
    </xf>
    <xf numFmtId="49" fontId="0" fillId="0" borderId="0" xfId="0" applyNumberFormat="1" applyBorder="1" applyAlignment="1">
      <alignment horizontal="left"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horizontal="center" vertical="center" wrapText="1"/>
    </xf>
    <xf numFmtId="0" fontId="0" fillId="0" borderId="5" xfId="0" applyBorder="1" applyAlignment="1">
      <alignment horizontal="center" vertical="center" wrapText="1"/>
    </xf>
    <xf numFmtId="0" fontId="0" fillId="0" borderId="15" xfId="0" applyBorder="1" applyAlignment="1">
      <alignment horizontal="center" vertical="center" wrapText="1"/>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34" xfId="0" applyFont="1" applyBorder="1" applyAlignment="1">
      <alignment horizontal="center" vertical="center"/>
    </xf>
    <xf numFmtId="0" fontId="20" fillId="0" borderId="2" xfId="0" applyFont="1" applyBorder="1" applyAlignment="1">
      <alignment horizontal="center" vertical="center"/>
    </xf>
    <xf numFmtId="0" fontId="20" fillId="0" borderId="29" xfId="0" applyFont="1" applyBorder="1" applyAlignment="1">
      <alignment horizontal="center" vertical="center"/>
    </xf>
    <xf numFmtId="49" fontId="0" fillId="0" borderId="14" xfId="0" applyNumberFormat="1" applyBorder="1" applyAlignment="1">
      <alignment horizontal="left" vertical="center"/>
    </xf>
    <xf numFmtId="49" fontId="0" fillId="0" borderId="5" xfId="0" applyNumberFormat="1" applyBorder="1" applyAlignment="1">
      <alignment horizontal="lef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0" fillId="0" borderId="31" xfId="0" applyNumberFormat="1" applyFont="1" applyFill="1" applyBorder="1" applyAlignment="1">
      <alignment horizontal="center" vertical="center"/>
    </xf>
    <xf numFmtId="0" fontId="20" fillId="0" borderId="32" xfId="0" applyNumberFormat="1" applyFont="1" applyFill="1" applyBorder="1" applyAlignment="1">
      <alignment horizontal="center" vertical="center"/>
    </xf>
    <xf numFmtId="0" fontId="20" fillId="0" borderId="33" xfId="0" applyNumberFormat="1" applyFont="1" applyFill="1" applyBorder="1" applyAlignment="1">
      <alignment horizontal="center" vertical="center"/>
    </xf>
    <xf numFmtId="0" fontId="20" fillId="0" borderId="26" xfId="0" applyNumberFormat="1" applyFont="1" applyFill="1" applyBorder="1" applyAlignment="1">
      <alignment horizontal="center" vertical="center"/>
    </xf>
    <xf numFmtId="0" fontId="20" fillId="0" borderId="6" xfId="0" applyNumberFormat="1" applyFont="1" applyFill="1" applyBorder="1" applyAlignment="1">
      <alignment horizontal="center" vertical="center"/>
    </xf>
    <xf numFmtId="0" fontId="20" fillId="0" borderId="35" xfId="0" applyNumberFormat="1"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14" fontId="0" fillId="0" borderId="2" xfId="0" applyNumberFormat="1" applyBorder="1" applyAlignment="1" applyProtection="1">
      <alignment horizontal="center" vertical="center"/>
    </xf>
    <xf numFmtId="0" fontId="0" fillId="0" borderId="0" xfId="0" applyAlignment="1">
      <alignment horizontal="center" vertical="center"/>
    </xf>
    <xf numFmtId="0" fontId="1" fillId="0" borderId="7" xfId="0" applyNumberFormat="1" applyFont="1" applyFill="1" applyBorder="1" applyAlignment="1">
      <alignment horizontal="center" vertical="center"/>
    </xf>
    <xf numFmtId="0" fontId="6" fillId="0" borderId="9"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2" xfId="0" applyBorder="1" applyAlignment="1" applyProtection="1">
      <alignment horizontal="center" vertical="center"/>
    </xf>
    <xf numFmtId="0" fontId="18" fillId="4" borderId="23" xfId="0" applyNumberFormat="1" applyFont="1" applyFill="1" applyBorder="1" applyAlignment="1" applyProtection="1">
      <alignment horizontal="center" vertical="center"/>
      <protection locked="0"/>
    </xf>
    <xf numFmtId="0" fontId="18" fillId="4" borderId="7" xfId="0" applyNumberFormat="1" applyFont="1" applyFill="1" applyBorder="1" applyAlignment="1" applyProtection="1">
      <alignment horizontal="center" vertical="center"/>
      <protection locked="0"/>
    </xf>
    <xf numFmtId="0" fontId="18" fillId="4" borderId="36" xfId="0" applyNumberFormat="1"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 fillId="4" borderId="59" xfId="0" applyNumberFormat="1" applyFont="1" applyFill="1" applyBorder="1" applyAlignment="1" applyProtection="1">
      <alignment horizontal="center" vertical="center"/>
      <protection locked="0"/>
    </xf>
    <xf numFmtId="0" fontId="1" fillId="4" borderId="60" xfId="0" applyNumberFormat="1" applyFont="1" applyFill="1" applyBorder="1" applyAlignment="1" applyProtection="1">
      <alignment horizontal="center" vertical="center"/>
      <protection locked="0"/>
    </xf>
    <xf numFmtId="0" fontId="2" fillId="2" borderId="6" xfId="0" applyNumberFormat="1" applyFont="1" applyFill="1" applyBorder="1" applyAlignment="1" applyProtection="1">
      <alignment horizontal="center" vertical="center"/>
      <protection hidden="1"/>
    </xf>
    <xf numFmtId="0" fontId="2" fillId="2" borderId="35" xfId="0" applyNumberFormat="1" applyFont="1" applyFill="1" applyBorder="1" applyAlignment="1" applyProtection="1">
      <alignment horizontal="center" vertical="center"/>
      <protection hidden="1"/>
    </xf>
    <xf numFmtId="0" fontId="2" fillId="2" borderId="12" xfId="0" applyNumberFormat="1" applyFont="1" applyFill="1" applyBorder="1" applyAlignment="1" applyProtection="1">
      <alignment horizontal="center" vertical="center"/>
      <protection hidden="1"/>
    </xf>
    <xf numFmtId="0" fontId="2" fillId="2" borderId="42" xfId="0" applyNumberFormat="1" applyFont="1" applyFill="1" applyBorder="1" applyAlignment="1" applyProtection="1">
      <alignment horizontal="center" vertical="center"/>
      <protection hidden="1"/>
    </xf>
    <xf numFmtId="0" fontId="2" fillId="2" borderId="26" xfId="0" applyNumberFormat="1" applyFont="1" applyFill="1" applyBorder="1" applyAlignment="1">
      <alignment horizontal="right" vertical="center"/>
    </xf>
    <xf numFmtId="0" fontId="2" fillId="2" borderId="6" xfId="0" applyNumberFormat="1" applyFont="1" applyFill="1" applyBorder="1" applyAlignment="1">
      <alignment horizontal="right" vertical="center"/>
    </xf>
    <xf numFmtId="0" fontId="2" fillId="2" borderId="41" xfId="0" applyNumberFormat="1" applyFont="1" applyFill="1" applyBorder="1" applyAlignment="1">
      <alignment horizontal="right" vertical="center"/>
    </xf>
    <xf numFmtId="0" fontId="2" fillId="2" borderId="12" xfId="0" applyNumberFormat="1" applyFont="1" applyFill="1" applyBorder="1" applyAlignment="1">
      <alignment horizontal="right" vertical="center"/>
    </xf>
    <xf numFmtId="0" fontId="1" fillId="4" borderId="21" xfId="0" applyNumberFormat="1" applyFont="1" applyFill="1" applyBorder="1" applyAlignment="1" applyProtection="1">
      <alignment horizontal="left" vertical="center"/>
      <protection locked="0"/>
    </xf>
    <xf numFmtId="0" fontId="1" fillId="4" borderId="58" xfId="0" applyNumberFormat="1" applyFont="1" applyFill="1" applyBorder="1" applyAlignment="1" applyProtection="1">
      <alignment horizontal="center" vertical="center"/>
      <protection locked="0"/>
    </xf>
    <xf numFmtId="0" fontId="2" fillId="0" borderId="8"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3"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1" fillId="5" borderId="21" xfId="0" applyNumberFormat="1" applyFont="1" applyFill="1" applyBorder="1" applyAlignment="1" applyProtection="1">
      <alignment horizontal="center" vertical="center"/>
      <protection locked="0"/>
    </xf>
    <xf numFmtId="0" fontId="1" fillId="5" borderId="1" xfId="0" applyNumberFormat="1" applyFont="1" applyFill="1" applyBorder="1" applyAlignment="1" applyProtection="1">
      <alignment horizontal="center" vertical="center"/>
      <protection locked="0"/>
    </xf>
    <xf numFmtId="0" fontId="1" fillId="5" borderId="17" xfId="0" applyNumberFormat="1" applyFont="1" applyFill="1" applyBorder="1" applyAlignment="1" applyProtection="1">
      <alignment horizontal="center" vertical="center"/>
      <protection locked="0"/>
    </xf>
    <xf numFmtId="0" fontId="2" fillId="0" borderId="16" xfId="0" applyNumberFormat="1" applyFont="1" applyFill="1" applyBorder="1" applyAlignment="1" applyProtection="1">
      <alignment horizontal="left" vertical="center"/>
      <protection hidden="1"/>
    </xf>
    <xf numFmtId="0" fontId="2" fillId="0" borderId="1" xfId="0" applyNumberFormat="1" applyFont="1" applyFill="1" applyBorder="1" applyAlignment="1" applyProtection="1">
      <alignment horizontal="left" vertical="center"/>
      <protection hidden="1"/>
    </xf>
    <xf numFmtId="0" fontId="2" fillId="0" borderId="22" xfId="0" applyNumberFormat="1" applyFont="1" applyFill="1" applyBorder="1" applyAlignment="1" applyProtection="1">
      <alignment horizontal="left" vertical="center"/>
      <protection hidden="1"/>
    </xf>
    <xf numFmtId="0" fontId="1" fillId="5" borderId="22" xfId="0" applyNumberFormat="1" applyFont="1" applyFill="1" applyBorder="1" applyAlignment="1" applyProtection="1">
      <alignment horizontal="center" vertical="center"/>
      <protection locked="0"/>
    </xf>
    <xf numFmtId="0" fontId="18" fillId="0" borderId="0" xfId="0" applyFont="1" applyFill="1" applyBorder="1" applyAlignment="1">
      <alignment horizontal="center" vertical="center"/>
    </xf>
    <xf numFmtId="0" fontId="6" fillId="0" borderId="34" xfId="0" applyFont="1" applyBorder="1" applyAlignment="1">
      <alignment horizontal="center" vertical="center"/>
    </xf>
    <xf numFmtId="0" fontId="6" fillId="0" borderId="2" xfId="0" applyFont="1" applyBorder="1" applyAlignment="1">
      <alignment horizontal="center" vertical="center"/>
    </xf>
    <xf numFmtId="0" fontId="6" fillId="0" borderId="29" xfId="0" applyFont="1" applyBorder="1" applyAlignment="1">
      <alignment horizontal="center" vertical="center"/>
    </xf>
    <xf numFmtId="0" fontId="1" fillId="2" borderId="0" xfId="0" applyNumberFormat="1" applyFont="1" applyFill="1" applyBorder="1" applyAlignment="1" applyProtection="1">
      <alignment horizontal="center" vertical="center"/>
      <protection locked="0"/>
    </xf>
    <xf numFmtId="0" fontId="0" fillId="0" borderId="7" xfId="0" applyNumberFormat="1" applyFont="1" applyFill="1" applyBorder="1" applyAlignment="1">
      <alignment horizontal="center" vertical="center" wrapText="1"/>
    </xf>
    <xf numFmtId="0" fontId="0" fillId="0" borderId="7" xfId="0" applyNumberFormat="1" applyFont="1" applyFill="1" applyBorder="1" applyAlignment="1">
      <alignment vertical="center" wrapText="1"/>
    </xf>
    <xf numFmtId="0" fontId="13" fillId="0" borderId="0" xfId="0" applyNumberFormat="1" applyFont="1" applyFill="1" applyBorder="1" applyAlignment="1" applyProtection="1">
      <alignment horizontal="center" vertical="center" wrapText="1"/>
      <protection hidden="1"/>
    </xf>
    <xf numFmtId="0" fontId="6" fillId="0" borderId="31" xfId="0" applyNumberFormat="1" applyFont="1" applyFill="1" applyBorder="1" applyAlignment="1">
      <alignment horizontal="center" vertical="center"/>
    </xf>
    <xf numFmtId="0" fontId="6" fillId="0" borderId="32" xfId="0" applyNumberFormat="1" applyFont="1" applyFill="1" applyBorder="1" applyAlignment="1">
      <alignment horizontal="center" vertical="center"/>
    </xf>
    <xf numFmtId="0" fontId="6" fillId="0" borderId="33" xfId="0" applyNumberFormat="1" applyFont="1" applyFill="1" applyBorder="1" applyAlignment="1">
      <alignment horizontal="center" vertical="center"/>
    </xf>
    <xf numFmtId="0" fontId="6" fillId="0" borderId="26"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35"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1" fillId="4" borderId="6" xfId="0" applyNumberFormat="1" applyFont="1" applyFill="1" applyBorder="1" applyAlignment="1" applyProtection="1">
      <alignment horizontal="center" vertical="center"/>
      <protection hidden="1"/>
    </xf>
    <xf numFmtId="0" fontId="1" fillId="4" borderId="35" xfId="0" applyNumberFormat="1" applyFont="1" applyFill="1" applyBorder="1" applyAlignment="1" applyProtection="1">
      <alignment horizontal="center" vertical="center"/>
      <protection hidden="1"/>
    </xf>
    <xf numFmtId="49" fontId="1" fillId="4" borderId="6" xfId="0" applyNumberFormat="1" applyFont="1" applyFill="1" applyBorder="1" applyAlignment="1" applyProtection="1">
      <alignment horizontal="left" vertical="center"/>
      <protection hidden="1"/>
    </xf>
    <xf numFmtId="49" fontId="1" fillId="4" borderId="35" xfId="0" applyNumberFormat="1" applyFont="1" applyFill="1" applyBorder="1" applyAlignment="1" applyProtection="1">
      <alignment horizontal="left" vertical="center"/>
      <protection hidden="1"/>
    </xf>
    <xf numFmtId="0" fontId="1" fillId="5" borderId="28" xfId="0" applyNumberFormat="1" applyFont="1" applyFill="1" applyBorder="1" applyAlignment="1" applyProtection="1">
      <alignment horizontal="center" vertical="center"/>
      <protection locked="0"/>
    </xf>
    <xf numFmtId="0" fontId="1" fillId="5" borderId="25" xfId="0" applyNumberFormat="1" applyFont="1" applyFill="1" applyBorder="1" applyAlignment="1" applyProtection="1">
      <alignment horizontal="center" vertical="center"/>
      <protection locked="0"/>
    </xf>
    <xf numFmtId="0" fontId="1" fillId="5" borderId="27" xfId="0" applyNumberFormat="1" applyFont="1" applyFill="1" applyBorder="1" applyAlignment="1" applyProtection="1">
      <alignment horizontal="center" vertical="center"/>
      <protection locked="0"/>
    </xf>
    <xf numFmtId="0" fontId="1" fillId="5" borderId="39" xfId="0" applyNumberFormat="1" applyFont="1" applyFill="1" applyBorder="1" applyAlignment="1" applyProtection="1">
      <alignment horizontal="center" vertical="center"/>
      <protection locked="0"/>
    </xf>
    <xf numFmtId="0" fontId="17" fillId="0" borderId="0" xfId="0" applyFont="1" applyAlignment="1">
      <alignment horizontal="center" vertical="center" wrapText="1"/>
    </xf>
    <xf numFmtId="166" fontId="0" fillId="5" borderId="21" xfId="0" applyNumberFormat="1" applyFont="1" applyFill="1" applyBorder="1" applyAlignment="1" applyProtection="1">
      <alignment horizontal="center" vertical="center" wrapText="1"/>
      <protection hidden="1"/>
    </xf>
    <xf numFmtId="166" fontId="0" fillId="5" borderId="1" xfId="0" applyNumberFormat="1" applyFont="1" applyFill="1" applyBorder="1" applyAlignment="1" applyProtection="1">
      <alignment horizontal="center" vertical="center" wrapText="1"/>
      <protection hidden="1"/>
    </xf>
    <xf numFmtId="0" fontId="2" fillId="0" borderId="30"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0" fontId="2" fillId="0" borderId="27" xfId="0" applyNumberFormat="1" applyFont="1" applyFill="1" applyBorder="1" applyAlignment="1">
      <alignment horizontal="center" vertical="center"/>
    </xf>
    <xf numFmtId="0" fontId="7" fillId="0" borderId="38" xfId="0" applyNumberFormat="1" applyFont="1" applyFill="1" applyBorder="1" applyAlignment="1" applyProtection="1">
      <alignment horizontal="left" vertical="center"/>
      <protection hidden="1"/>
    </xf>
    <xf numFmtId="0" fontId="2" fillId="0" borderId="37" xfId="0" applyNumberFormat="1" applyFont="1" applyFill="1" applyBorder="1" applyAlignment="1" applyProtection="1">
      <alignment horizontal="left" vertical="center"/>
      <protection hidden="1"/>
    </xf>
    <xf numFmtId="0" fontId="1" fillId="4" borderId="49" xfId="0" applyNumberFormat="1" applyFont="1" applyFill="1" applyBorder="1" applyAlignment="1" applyProtection="1">
      <alignment horizontal="left" vertical="center"/>
      <protection hidden="1"/>
    </xf>
    <xf numFmtId="0" fontId="1" fillId="4" borderId="44" xfId="0" applyNumberFormat="1" applyFont="1" applyFill="1" applyBorder="1" applyAlignment="1" applyProtection="1">
      <alignment horizontal="left" vertical="center"/>
      <protection hidden="1"/>
    </xf>
    <xf numFmtId="0" fontId="1" fillId="4" borderId="50" xfId="0" applyNumberFormat="1" applyFont="1" applyFill="1" applyBorder="1" applyAlignment="1" applyProtection="1">
      <alignment horizontal="left" vertical="center"/>
      <protection hidden="1"/>
    </xf>
    <xf numFmtId="0" fontId="2" fillId="0" borderId="37" xfId="0" applyNumberFormat="1" applyFont="1" applyFill="1" applyBorder="1" applyAlignment="1" applyProtection="1">
      <alignment horizontal="center" vertical="center"/>
      <protection hidden="1"/>
    </xf>
    <xf numFmtId="0" fontId="2" fillId="0" borderId="31" xfId="0" applyNumberFormat="1" applyFont="1" applyFill="1" applyBorder="1" applyAlignment="1" applyProtection="1">
      <alignment horizontal="center" vertical="center"/>
      <protection hidden="1"/>
    </xf>
    <xf numFmtId="0" fontId="2" fillId="0" borderId="32" xfId="0" applyNumberFormat="1" applyFont="1" applyFill="1" applyBorder="1" applyAlignment="1" applyProtection="1">
      <alignment horizontal="center" vertical="center"/>
      <protection hidden="1"/>
    </xf>
    <xf numFmtId="0" fontId="2" fillId="0" borderId="33" xfId="0" applyNumberFormat="1" applyFont="1" applyFill="1" applyBorder="1" applyAlignment="1" applyProtection="1">
      <alignment horizontal="center" vertical="center"/>
      <protection hidden="1"/>
    </xf>
    <xf numFmtId="0" fontId="2" fillId="0" borderId="65" xfId="0" applyNumberFormat="1" applyFont="1" applyFill="1" applyBorder="1" applyAlignment="1" applyProtection="1">
      <alignment horizontal="center" vertical="center"/>
      <protection hidden="1"/>
    </xf>
    <xf numFmtId="49" fontId="1" fillId="4" borderId="65" xfId="0" applyNumberFormat="1" applyFont="1" applyFill="1" applyBorder="1" applyAlignment="1" applyProtection="1">
      <alignment horizontal="left" vertical="center"/>
      <protection hidden="1"/>
    </xf>
    <xf numFmtId="0" fontId="2" fillId="0" borderId="21" xfId="0" applyNumberFormat="1" applyFont="1" applyFill="1" applyBorder="1" applyAlignment="1" applyProtection="1">
      <alignment horizontal="center" vertical="center"/>
      <protection hidden="1"/>
    </xf>
    <xf numFmtId="0" fontId="2" fillId="0" borderId="1" xfId="0" applyNumberFormat="1" applyFont="1" applyFill="1" applyBorder="1" applyAlignment="1" applyProtection="1">
      <alignment horizontal="center" vertical="center"/>
      <protection hidden="1"/>
    </xf>
    <xf numFmtId="0" fontId="2" fillId="0" borderId="22" xfId="0" applyNumberFormat="1" applyFont="1" applyFill="1" applyBorder="1" applyAlignment="1" applyProtection="1">
      <alignment horizontal="center" vertical="center"/>
      <protection hidden="1"/>
    </xf>
    <xf numFmtId="49" fontId="14" fillId="4" borderId="6" xfId="5" applyNumberFormat="1" applyFill="1" applyBorder="1" applyAlignment="1" applyProtection="1">
      <alignment horizontal="center" vertical="center" wrapText="1"/>
      <protection hidden="1"/>
    </xf>
    <xf numFmtId="49" fontId="4" fillId="4" borderId="6" xfId="4" applyNumberFormat="1" applyFont="1" applyFill="1" applyBorder="1" applyAlignment="1" applyProtection="1">
      <alignment horizontal="center" vertical="center" wrapText="1"/>
      <protection hidden="1"/>
    </xf>
    <xf numFmtId="49" fontId="4" fillId="4" borderId="35" xfId="4" applyNumberFormat="1" applyFont="1" applyFill="1" applyBorder="1" applyAlignment="1" applyProtection="1">
      <alignment horizontal="center" vertical="center" wrapText="1"/>
      <protection hidden="1"/>
    </xf>
    <xf numFmtId="0" fontId="6" fillId="0" borderId="25" xfId="0" applyNumberFormat="1" applyFont="1" applyFill="1" applyBorder="1" applyAlignment="1" applyProtection="1">
      <alignment horizontal="left" vertical="center" wrapText="1"/>
      <protection hidden="1"/>
    </xf>
    <xf numFmtId="0" fontId="6" fillId="0" borderId="39" xfId="0" applyNumberFormat="1" applyFont="1" applyFill="1" applyBorder="1" applyAlignment="1" applyProtection="1">
      <alignment horizontal="left" vertical="center" wrapText="1"/>
      <protection hidden="1"/>
    </xf>
    <xf numFmtId="0" fontId="2" fillId="0" borderId="28" xfId="0" applyNumberFormat="1" applyFont="1" applyFill="1" applyBorder="1" applyAlignment="1" applyProtection="1">
      <alignment horizontal="left" vertical="center"/>
      <protection hidden="1"/>
    </xf>
    <xf numFmtId="0" fontId="1" fillId="4" borderId="49" xfId="0" applyNumberFormat="1" applyFont="1" applyFill="1" applyBorder="1" applyAlignment="1" applyProtection="1">
      <alignment horizontal="center" vertical="center"/>
      <protection hidden="1"/>
    </xf>
    <xf numFmtId="0" fontId="1" fillId="4" borderId="44" xfId="0" applyNumberFormat="1" applyFont="1" applyFill="1" applyBorder="1" applyAlignment="1" applyProtection="1">
      <alignment horizontal="center" vertical="center"/>
      <protection hidden="1"/>
    </xf>
    <xf numFmtId="0" fontId="1" fillId="4" borderId="51" xfId="0" applyNumberFormat="1" applyFont="1" applyFill="1" applyBorder="1" applyAlignment="1" applyProtection="1">
      <alignment horizontal="center" vertical="center"/>
      <protection hidden="1"/>
    </xf>
    <xf numFmtId="0" fontId="6" fillId="0" borderId="8"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34"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29" xfId="0" applyNumberFormat="1" applyFont="1" applyFill="1" applyBorder="1" applyAlignment="1">
      <alignment horizontal="center" vertical="center" wrapText="1"/>
    </xf>
    <xf numFmtId="0" fontId="6" fillId="0" borderId="27" xfId="0" applyNumberFormat="1" applyFont="1" applyFill="1" applyBorder="1" applyAlignment="1" applyProtection="1">
      <alignment horizontal="left" vertical="center" wrapText="1"/>
      <protection hidden="1"/>
    </xf>
    <xf numFmtId="0" fontId="2" fillId="2" borderId="28" xfId="0" applyNumberFormat="1" applyFont="1" applyFill="1" applyBorder="1" applyAlignment="1" applyProtection="1">
      <alignment horizontal="left" vertical="center"/>
      <protection hidden="1"/>
    </xf>
    <xf numFmtId="0" fontId="2" fillId="2" borderId="25" xfId="0" applyNumberFormat="1" applyFont="1" applyFill="1" applyBorder="1" applyAlignment="1" applyProtection="1">
      <alignment horizontal="left" vertical="center"/>
      <protection hidden="1"/>
    </xf>
    <xf numFmtId="0" fontId="0" fillId="0" borderId="0" xfId="0" applyAlignment="1">
      <alignment horizontal="center" vertical="center" wrapText="1"/>
    </xf>
    <xf numFmtId="49" fontId="0" fillId="0" borderId="0" xfId="0" applyNumberFormat="1" applyAlignment="1">
      <alignment horizontal="left" vertical="center"/>
    </xf>
    <xf numFmtId="0" fontId="0" fillId="0" borderId="7" xfId="0" applyBorder="1" applyAlignment="1">
      <alignment horizontal="center" vertical="center"/>
    </xf>
    <xf numFmtId="0" fontId="18" fillId="0" borderId="0" xfId="0" applyFont="1" applyFill="1" applyBorder="1" applyAlignment="1">
      <alignment horizontal="center" vertical="center" wrapText="1"/>
    </xf>
    <xf numFmtId="0" fontId="6" fillId="0" borderId="43"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43"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5"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8" fillId="0" borderId="44" xfId="0" applyNumberFormat="1" applyFont="1" applyFill="1" applyBorder="1" applyAlignment="1" applyProtection="1">
      <alignment horizontal="center" vertical="center" wrapText="1"/>
      <protection hidden="1"/>
    </xf>
    <xf numFmtId="0" fontId="6" fillId="0" borderId="52"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56" xfId="0" applyFont="1" applyFill="1" applyBorder="1" applyAlignment="1">
      <alignment horizontal="center" vertical="center"/>
    </xf>
    <xf numFmtId="0" fontId="2" fillId="2" borderId="53" xfId="0" applyNumberFormat="1" applyFont="1" applyFill="1" applyBorder="1" applyAlignment="1" applyProtection="1">
      <alignment horizontal="center" vertical="center" wrapText="1"/>
      <protection hidden="1"/>
    </xf>
    <xf numFmtId="0" fontId="2" fillId="2" borderId="54" xfId="0" applyNumberFormat="1" applyFont="1" applyFill="1" applyBorder="1" applyAlignment="1" applyProtection="1">
      <alignment horizontal="center" vertical="center" wrapText="1"/>
      <protection hidden="1"/>
    </xf>
    <xf numFmtId="0" fontId="2" fillId="2" borderId="56" xfId="0" applyNumberFormat="1" applyFont="1" applyFill="1" applyBorder="1" applyAlignment="1" applyProtection="1">
      <alignment horizontal="center" vertical="center" wrapText="1"/>
      <protection hidden="1"/>
    </xf>
    <xf numFmtId="0" fontId="2" fillId="2" borderId="57" xfId="0" applyNumberFormat="1" applyFont="1" applyFill="1" applyBorder="1" applyAlignment="1" applyProtection="1">
      <alignment horizontal="center" vertical="center" wrapText="1"/>
      <protection hidden="1"/>
    </xf>
    <xf numFmtId="0" fontId="13" fillId="0" borderId="9" xfId="0" applyNumberFormat="1" applyFont="1" applyFill="1" applyBorder="1" applyAlignment="1" applyProtection="1">
      <alignment horizontal="center" vertical="center" wrapText="1"/>
      <protection hidden="1"/>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4"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15" xfId="0" applyFont="1" applyBorder="1" applyAlignment="1" applyProtection="1">
      <alignment horizontal="center" vertical="center"/>
    </xf>
    <xf numFmtId="0" fontId="1" fillId="4" borderId="26" xfId="0" applyNumberFormat="1" applyFont="1" applyFill="1" applyBorder="1" applyAlignment="1" applyProtection="1">
      <alignment horizontal="center" vertical="center"/>
      <protection locked="0"/>
    </xf>
    <xf numFmtId="0" fontId="18" fillId="4" borderId="6" xfId="0" applyNumberFormat="1" applyFont="1" applyFill="1" applyBorder="1" applyAlignment="1" applyProtection="1">
      <alignment horizontal="center" vertical="center"/>
      <protection locked="0"/>
    </xf>
    <xf numFmtId="0" fontId="6" fillId="0" borderId="64" xfId="0" applyFont="1" applyFill="1" applyBorder="1" applyAlignment="1" applyProtection="1">
      <alignment horizontal="center" vertical="center"/>
      <protection hidden="1"/>
    </xf>
    <xf numFmtId="0" fontId="6" fillId="0" borderId="44" xfId="0" applyFont="1" applyFill="1" applyBorder="1" applyAlignment="1" applyProtection="1">
      <alignment horizontal="center" vertical="center"/>
      <protection hidden="1"/>
    </xf>
    <xf numFmtId="0" fontId="2" fillId="0" borderId="49" xfId="0" applyNumberFormat="1" applyFont="1" applyFill="1" applyBorder="1" applyAlignment="1" applyProtection="1">
      <alignment horizontal="center" vertical="center"/>
      <protection hidden="1"/>
    </xf>
    <xf numFmtId="0" fontId="2" fillId="0" borderId="51" xfId="0" applyNumberFormat="1" applyFont="1" applyFill="1" applyBorder="1" applyAlignment="1" applyProtection="1">
      <alignment horizontal="center" vertical="center"/>
      <protection hidden="1"/>
    </xf>
    <xf numFmtId="0" fontId="1" fillId="0" borderId="0" xfId="0" applyNumberFormat="1" applyFont="1" applyFill="1" applyBorder="1" applyAlignment="1" applyProtection="1">
      <alignment horizontal="left" vertical="top" wrapText="1"/>
      <protection locked="0"/>
    </xf>
    <xf numFmtId="0" fontId="0" fillId="0" borderId="0" xfId="0" applyBorder="1" applyProtection="1">
      <alignment vertical="center"/>
      <protection locked="0"/>
    </xf>
    <xf numFmtId="0" fontId="1" fillId="0" borderId="0" xfId="0" applyNumberFormat="1" applyFont="1" applyFill="1" applyBorder="1" applyAlignment="1" applyProtection="1">
      <alignment horizontal="center"/>
      <protection locked="0"/>
    </xf>
    <xf numFmtId="0" fontId="0" fillId="0" borderId="0" xfId="0" applyNumberFormat="1" applyFont="1" applyFill="1" applyBorder="1" applyAlignment="1" applyProtection="1">
      <alignment wrapText="1"/>
      <protection locked="0"/>
    </xf>
    <xf numFmtId="0" fontId="1" fillId="0" borderId="7" xfId="0" applyNumberFormat="1" applyFont="1" applyFill="1" applyBorder="1" applyAlignment="1" applyProtection="1">
      <alignment horizontal="center" vertical="top" wrapText="1"/>
    </xf>
    <xf numFmtId="0" fontId="0" fillId="0" borderId="7" xfId="0" applyNumberFormat="1" applyFont="1" applyFill="1" applyBorder="1" applyAlignment="1" applyProtection="1">
      <alignment horizontal="center" vertical="top" wrapText="1"/>
    </xf>
    <xf numFmtId="0" fontId="1" fillId="0" borderId="7" xfId="0" applyNumberFormat="1" applyFont="1" applyFill="1" applyBorder="1" applyAlignment="1" applyProtection="1">
      <alignment horizontal="center" vertical="top"/>
    </xf>
    <xf numFmtId="0" fontId="0" fillId="0" borderId="7" xfId="0" applyNumberFormat="1" applyFont="1" applyFill="1" applyBorder="1" applyAlignment="1" applyProtection="1">
      <alignment vertical="top" wrapText="1"/>
    </xf>
    <xf numFmtId="0" fontId="6" fillId="0" borderId="46" xfId="0" applyFont="1" applyFill="1" applyBorder="1" applyAlignment="1" applyProtection="1">
      <alignment horizontal="center" vertical="center"/>
    </xf>
    <xf numFmtId="0" fontId="6" fillId="0" borderId="47" xfId="0" applyFont="1" applyFill="1" applyBorder="1" applyAlignment="1" applyProtection="1">
      <alignment horizontal="center" vertical="center"/>
    </xf>
    <xf numFmtId="0" fontId="6" fillId="0" borderId="48" xfId="0" applyFont="1" applyFill="1" applyBorder="1" applyAlignment="1" applyProtection="1">
      <alignment horizontal="center" vertical="center"/>
    </xf>
    <xf numFmtId="0" fontId="0" fillId="0" borderId="43" xfId="0" applyFont="1" applyFill="1" applyBorder="1" applyAlignment="1" applyProtection="1">
      <alignment horizontal="center" vertical="center" wrapText="1"/>
      <protection locked="0"/>
    </xf>
    <xf numFmtId="0" fontId="0" fillId="0" borderId="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5"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 fillId="0" borderId="8" xfId="0" applyNumberFormat="1" applyFont="1" applyFill="1" applyBorder="1" applyAlignment="1" applyProtection="1">
      <alignment horizontal="center" vertical="center"/>
    </xf>
    <xf numFmtId="0" fontId="2" fillId="0" borderId="9" xfId="0" applyNumberFormat="1" applyFont="1" applyFill="1" applyBorder="1" applyAlignment="1" applyProtection="1">
      <alignment horizontal="center" vertical="center"/>
    </xf>
    <xf numFmtId="0" fontId="2" fillId="0" borderId="10" xfId="0" applyNumberFormat="1" applyFont="1" applyFill="1" applyBorder="1" applyAlignment="1" applyProtection="1">
      <alignment horizontal="center" vertical="center"/>
    </xf>
    <xf numFmtId="0" fontId="2" fillId="0" borderId="4"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2" fillId="0" borderId="3" xfId="0" applyNumberFormat="1" applyFont="1" applyFill="1" applyBorder="1" applyAlignment="1" applyProtection="1">
      <alignment horizontal="center" vertical="center"/>
    </xf>
    <xf numFmtId="0" fontId="2" fillId="0" borderId="16" xfId="0" applyNumberFormat="1" applyFont="1" applyFill="1" applyBorder="1" applyAlignment="1" applyProtection="1">
      <alignment horizontal="center" vertical="center"/>
    </xf>
    <xf numFmtId="0" fontId="2" fillId="0" borderId="17" xfId="0" applyNumberFormat="1" applyFont="1" applyFill="1" applyBorder="1" applyAlignment="1" applyProtection="1">
      <alignment horizontal="center" vertical="center"/>
    </xf>
    <xf numFmtId="0" fontId="2" fillId="0" borderId="31" xfId="0" applyNumberFormat="1" applyFont="1" applyFill="1" applyBorder="1" applyAlignment="1" applyProtection="1">
      <alignment horizontal="center" vertical="center"/>
    </xf>
    <xf numFmtId="0" fontId="6" fillId="0" borderId="32" xfId="0" applyNumberFormat="1" applyFont="1" applyFill="1" applyBorder="1" applyAlignment="1" applyProtection="1">
      <alignment vertical="center" wrapText="1"/>
    </xf>
    <xf numFmtId="0" fontId="6" fillId="0" borderId="33" xfId="0" applyNumberFormat="1" applyFont="1" applyFill="1" applyBorder="1" applyAlignment="1" applyProtection="1">
      <alignment vertical="center" wrapText="1"/>
    </xf>
    <xf numFmtId="0" fontId="2" fillId="0" borderId="30" xfId="0" applyNumberFormat="1" applyFont="1" applyFill="1" applyBorder="1" applyAlignment="1" applyProtection="1">
      <alignment horizontal="center" vertical="center"/>
    </xf>
    <xf numFmtId="0" fontId="2" fillId="0" borderId="25" xfId="0" applyNumberFormat="1" applyFont="1" applyFill="1" applyBorder="1" applyAlignment="1" applyProtection="1">
      <alignment horizontal="center" vertical="center"/>
    </xf>
    <xf numFmtId="0" fontId="2" fillId="0" borderId="27" xfId="0" applyNumberFormat="1" applyFont="1" applyFill="1" applyBorder="1" applyAlignment="1" applyProtection="1">
      <alignment horizontal="center" vertical="center"/>
    </xf>
  </cellXfs>
  <cellStyles count="6">
    <cellStyle name="Excel Built-in Normal" xfId="1"/>
    <cellStyle name="Hiperlink" xfId="5" builtinId="8"/>
    <cellStyle name="Normal" xfId="0" builtinId="0"/>
    <cellStyle name="Normal 2" xfId="2"/>
    <cellStyle name="Normal 3" xfId="3"/>
    <cellStyle name="Vírgula" xfId="4" builtinId="3"/>
  </cellStyles>
  <dxfs count="2">
    <dxf>
      <font>
        <b/>
        <i val="0"/>
        <color theme="0"/>
      </font>
    </dxf>
    <dxf>
      <font>
        <b/>
        <i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C0C0C0"/>
      <rgbColor rgb="0099CCFF"/>
      <rgbColor rgb="00993300"/>
      <rgbColor rgb="00969696"/>
      <rgbColor rgb="00CCFFFF"/>
      <rgbColor rgb="00FFFFFF"/>
      <rgbColor rgb="00FFFF99"/>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AW$14" lockText="1"/>
</file>

<file path=xl/ctrlProps/ctrlProp2.xml><?xml version="1.0" encoding="utf-8"?>
<formControlPr xmlns="http://schemas.microsoft.com/office/spreadsheetml/2009/9/main" objectType="GBox"/>
</file>

<file path=xl/ctrlProps/ctrlProp3.xml><?xml version="1.0" encoding="utf-8"?>
<formControlPr xmlns="http://schemas.microsoft.com/office/spreadsheetml/2009/9/main" objectType="CheckBox" fmlaLink="$AW$18" lockText="1" noThreeD="1"/>
</file>

<file path=xl/ctrlProps/ctrlProp4.xml><?xml version="1.0" encoding="utf-8"?>
<formControlPr xmlns="http://schemas.microsoft.com/office/spreadsheetml/2009/9/main" objectType="CheckBox" fmlaLink="$AW$18" lockText="1" noThreeD="1"/>
</file>

<file path=xl/ctrlProps/ctrlProp5.xml><?xml version="1.0" encoding="utf-8"?>
<formControlPr xmlns="http://schemas.microsoft.com/office/spreadsheetml/2009/9/main" objectType="CheckBox" fmlaLink="$AY$38" lockText="1" noThreeD="1"/>
</file>

<file path=xl/ctrlProps/ctrlProp6.xml><?xml version="1.0" encoding="utf-8"?>
<formControlPr xmlns="http://schemas.microsoft.com/office/spreadsheetml/2009/9/main" objectType="Spin" dx="16" fmlaLink="$AW$43" inc="5" max="480" min="360" page="10" val="420"/>
</file>

<file path=xl/ctrlProps/ctrlProp7.xml><?xml version="1.0" encoding="utf-8"?>
<formControlPr xmlns="http://schemas.microsoft.com/office/spreadsheetml/2009/9/main" objectType="Spin" dx="16" fmlaLink="$AW$51" inc="5" max="840" min="720" page="10" val="740"/>
</file>

<file path=xl/ctrlProps/ctrlProp8.xml><?xml version="1.0" encoding="utf-8"?>
<formControlPr xmlns="http://schemas.microsoft.com/office/spreadsheetml/2009/9/main" objectType="Spin" dx="16" fmlaLink="$AW$59" inc="5" max="1140" min="1020" page="10" val="1090"/>
</file>

<file path=xl/ctrlProps/ctrlProp9.xml><?xml version="1.0" encoding="utf-8"?>
<formControlPr xmlns="http://schemas.microsoft.com/office/spreadsheetml/2009/9/main" objectType="Radio" checked="Checked"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83820</xdr:colOff>
          <xdr:row>4</xdr:row>
          <xdr:rowOff>121920</xdr:rowOff>
        </xdr:from>
        <xdr:to>
          <xdr:col>40</xdr:col>
          <xdr:colOff>83820</xdr:colOff>
          <xdr:row>5</xdr:row>
          <xdr:rowOff>137160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pt-BR" sz="800" b="0" i="0" u="none" strike="noStrike" baseline="0">
                  <a:solidFill>
                    <a:srgbClr val="000000"/>
                  </a:solidFill>
                  <a:latin typeface="Tahoma"/>
                  <a:ea typeface="Tahoma"/>
                  <a:cs typeface="Tahoma"/>
                </a:rPr>
                <a:t>45min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533400</xdr:colOff>
          <xdr:row>3</xdr:row>
          <xdr:rowOff>160020</xdr:rowOff>
        </xdr:from>
        <xdr:to>
          <xdr:col>41</xdr:col>
          <xdr:colOff>175260</xdr:colOff>
          <xdr:row>6</xdr:row>
          <xdr:rowOff>68580</xdr:rowOff>
        </xdr:to>
        <xdr:sp macro="" textlink="">
          <xdr:nvSpPr>
            <xdr:cNvPr id="1028" name="Group Box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pt-BR" sz="800" b="0" i="0" u="none" strike="noStrike" baseline="0">
                  <a:solidFill>
                    <a:srgbClr val="000000"/>
                  </a:solidFill>
                  <a:latin typeface="Tahoma"/>
                  <a:ea typeface="Tahoma"/>
                  <a:cs typeface="Tahoma"/>
                </a:rPr>
                <a:t>Duração da aula no campus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xdr:colOff>
          <xdr:row>11</xdr:row>
          <xdr:rowOff>30480</xdr:rowOff>
        </xdr:from>
        <xdr:to>
          <xdr:col>42</xdr:col>
          <xdr:colOff>403860</xdr:colOff>
          <xdr:row>12</xdr:row>
          <xdr:rowOff>144780</xdr:rowOff>
        </xdr:to>
        <xdr:sp macro="" textlink="">
          <xdr:nvSpPr>
            <xdr:cNvPr id="1030" name="Check Box 6" descr="Sim, desejo me dedicar prioritariamente a atividades de ensino."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t-BR" sz="800" b="0" i="0" u="none" strike="noStrike" baseline="0">
                  <a:solidFill>
                    <a:srgbClr val="000000"/>
                  </a:solidFill>
                  <a:latin typeface="Segoe UI"/>
                  <a:cs typeface="Segoe UI"/>
                </a:rPr>
                <a:t>Sim, desejo dedicar-me prioritariamente a atividades de ensino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26</xdr:col>
          <xdr:colOff>228600</xdr:colOff>
          <xdr:row>39</xdr:row>
          <xdr:rowOff>22860</xdr:rowOff>
        </xdr:to>
        <xdr:sp macro="" textlink="">
          <xdr:nvSpPr>
            <xdr:cNvPr id="1035" name="Check Box 11" descr="Sim, desejo me dedicar prioritariamente a atividades de ensino."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t-BR" sz="800" b="0" i="0" u="none" strike="noStrike" baseline="0">
                  <a:solidFill>
                    <a:srgbClr val="000000"/>
                  </a:solidFill>
                  <a:latin typeface="Segoe UI"/>
                  <a:cs typeface="Segoe UI"/>
                </a:rPr>
                <a:t>Sim, desejo dedicar-me prioritariamente a atividades de ensino.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160020</xdr:colOff>
          <xdr:row>25</xdr:row>
          <xdr:rowOff>7620</xdr:rowOff>
        </xdr:from>
        <xdr:to>
          <xdr:col>42</xdr:col>
          <xdr:colOff>541020</xdr:colOff>
          <xdr:row>26</xdr:row>
          <xdr:rowOff>114300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t-BR" sz="800" b="0" i="0" u="none" strike="noStrike" baseline="0">
                  <a:solidFill>
                    <a:srgbClr val="000000"/>
                  </a:solidFill>
                  <a:latin typeface="Segoe UI"/>
                  <a:cs typeface="Segoe UI"/>
                </a:rPr>
                <a:t>Sim, desejo substituir a numeração pelos horários</a:t>
              </a:r>
            </a:p>
          </xdr:txBody>
        </xdr:sp>
        <xdr:clientData/>
      </xdr:twoCellAnchor>
    </mc:Choice>
    <mc:Fallback/>
  </mc:AlternateContent>
  <mc:AlternateContent xmlns:mc="http://schemas.openxmlformats.org/markup-compatibility/2006">
    <mc:Choice xmlns:a14="http://schemas.microsoft.com/office/drawing/2010/main" Requires="a14">
      <xdr:twoCellAnchor>
        <xdr:from>
          <xdr:col>42</xdr:col>
          <xdr:colOff>601980</xdr:colOff>
          <xdr:row>28</xdr:row>
          <xdr:rowOff>137160</xdr:rowOff>
        </xdr:from>
        <xdr:to>
          <xdr:col>43</xdr:col>
          <xdr:colOff>175260</xdr:colOff>
          <xdr:row>30</xdr:row>
          <xdr:rowOff>76200</xdr:rowOff>
        </xdr:to>
        <xdr:sp macro="" textlink="">
          <xdr:nvSpPr>
            <xdr:cNvPr id="1037" name="Spinner 13" hidden="1">
              <a:extLst>
                <a:ext uri="{63B3BB69-23CF-44E3-9099-C40C66FF867C}">
                  <a14:compatExt spid="_x0000_s103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42</xdr:col>
          <xdr:colOff>601980</xdr:colOff>
          <xdr:row>35</xdr:row>
          <xdr:rowOff>144780</xdr:rowOff>
        </xdr:from>
        <xdr:to>
          <xdr:col>43</xdr:col>
          <xdr:colOff>175260</xdr:colOff>
          <xdr:row>37</xdr:row>
          <xdr:rowOff>83820</xdr:rowOff>
        </xdr:to>
        <xdr:sp macro="" textlink="">
          <xdr:nvSpPr>
            <xdr:cNvPr id="1038" name="Spinner 14" hidden="1">
              <a:extLst>
                <a:ext uri="{63B3BB69-23CF-44E3-9099-C40C66FF867C}">
                  <a14:compatExt spid="_x0000_s103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42</xdr:col>
          <xdr:colOff>601980</xdr:colOff>
          <xdr:row>42</xdr:row>
          <xdr:rowOff>137160</xdr:rowOff>
        </xdr:from>
        <xdr:to>
          <xdr:col>43</xdr:col>
          <xdr:colOff>175260</xdr:colOff>
          <xdr:row>44</xdr:row>
          <xdr:rowOff>68580</xdr:rowOff>
        </xdr:to>
        <xdr:sp macro="" textlink="">
          <xdr:nvSpPr>
            <xdr:cNvPr id="1039" name="Spinner 15" hidden="1">
              <a:extLst>
                <a:ext uri="{63B3BB69-23CF-44E3-9099-C40C66FF867C}">
                  <a14:compatExt spid="_x0000_s103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99060</xdr:colOff>
          <xdr:row>4</xdr:row>
          <xdr:rowOff>121920</xdr:rowOff>
        </xdr:from>
        <xdr:to>
          <xdr:col>41</xdr:col>
          <xdr:colOff>45720</xdr:colOff>
          <xdr:row>5</xdr:row>
          <xdr:rowOff>144780</xdr:rowOff>
        </xdr:to>
        <xdr:sp macro="" textlink="">
          <xdr:nvSpPr>
            <xdr:cNvPr id="1041" name="Option Button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pt-BR" sz="800" b="0" i="0" u="none" strike="noStrike" baseline="0">
                  <a:solidFill>
                    <a:srgbClr val="000000"/>
                  </a:solidFill>
                  <a:latin typeface="Tahoma"/>
                  <a:ea typeface="Tahoma"/>
                  <a:cs typeface="Tahoma"/>
                </a:rPr>
                <a:t>50min</a:t>
              </a:r>
            </a:p>
          </xdr:txBody>
        </xdr:sp>
        <xdr:clientData/>
      </xdr:twoCellAnchor>
    </mc:Choice>
    <mc:Fallback/>
  </mc:AlternateContent>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T83"/>
  <sheetViews>
    <sheetView showGridLines="0" tabSelected="1" view="pageBreakPreview" topLeftCell="A6" zoomScaleNormal="100" zoomScaleSheetLayoutView="100" zoomScalePageLayoutView="70" workbookViewId="0">
      <selection activeCell="S13" sqref="S13"/>
    </sheetView>
  </sheetViews>
  <sheetFormatPr defaultColWidth="3" defaultRowHeight="15.75" customHeight="1" x14ac:dyDescent="0.25"/>
  <cols>
    <col min="1" max="1" width="3" style="30"/>
    <col min="2" max="2" width="3" style="30" customWidth="1"/>
    <col min="3" max="4" width="5" style="30" customWidth="1"/>
    <col min="5" max="30" width="3.5546875" style="30" customWidth="1"/>
    <col min="31" max="32" width="6.33203125" style="30" customWidth="1"/>
    <col min="33" max="34" width="3" style="30" customWidth="1"/>
    <col min="35" max="36" width="3" style="30"/>
    <col min="37" max="37" width="7.88671875" style="30" customWidth="1"/>
    <col min="38" max="44" width="9.88671875" style="30" customWidth="1"/>
    <col min="45" max="47" width="3" style="30" customWidth="1"/>
    <col min="48" max="48" width="36.88671875" style="47" hidden="1" customWidth="1"/>
    <col min="49" max="49" width="12.33203125" style="47" hidden="1" customWidth="1"/>
    <col min="50" max="50" width="6.44140625" style="47" hidden="1" customWidth="1"/>
    <col min="51" max="58" width="7.44140625" style="30" hidden="1" customWidth="1"/>
    <col min="59" max="63" width="3" style="30" hidden="1" customWidth="1"/>
    <col min="64" max="64" width="3" style="30" customWidth="1"/>
    <col min="65" max="16384" width="3" style="30"/>
  </cols>
  <sheetData>
    <row r="1" spans="2:52" ht="15.75" customHeight="1" x14ac:dyDescent="0.25">
      <c r="B1" s="302" t="s">
        <v>27</v>
      </c>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4"/>
    </row>
    <row r="2" spans="2:52" ht="15.75" customHeight="1" thickBot="1" x14ac:dyDescent="0.3">
      <c r="B2" s="305"/>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7"/>
      <c r="AV2" s="47" t="s">
        <v>39</v>
      </c>
    </row>
    <row r="3" spans="2:52" ht="15.75" customHeight="1" thickBot="1" x14ac:dyDescent="0.3">
      <c r="B3" s="31"/>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6"/>
      <c r="AK3" s="145" t="s">
        <v>82</v>
      </c>
      <c r="AL3" s="145"/>
      <c r="AM3" s="145"/>
      <c r="AN3" s="145"/>
      <c r="AO3" s="145"/>
      <c r="AP3" s="145"/>
      <c r="AQ3" s="145"/>
      <c r="AR3" s="145"/>
      <c r="AV3" s="47" t="s">
        <v>40</v>
      </c>
      <c r="AW3" s="17" t="s">
        <v>80</v>
      </c>
    </row>
    <row r="4" spans="2:52" ht="15.75" customHeight="1" x14ac:dyDescent="0.25">
      <c r="B4" s="34"/>
      <c r="C4" s="221" t="s">
        <v>20</v>
      </c>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3"/>
      <c r="AG4" s="35"/>
      <c r="AH4" s="36"/>
      <c r="AL4" s="54"/>
      <c r="AM4" s="54"/>
      <c r="AN4" s="54"/>
      <c r="AO4" s="54"/>
      <c r="AP4" s="54"/>
      <c r="AQ4" s="54"/>
      <c r="AR4" s="54"/>
      <c r="AV4" s="47" t="s">
        <v>41</v>
      </c>
      <c r="AW4" s="17"/>
    </row>
    <row r="5" spans="2:52" ht="15.75" customHeight="1" thickBot="1" x14ac:dyDescent="0.3">
      <c r="B5" s="34"/>
      <c r="C5" s="231" t="s">
        <v>90</v>
      </c>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3"/>
      <c r="AG5" s="35"/>
      <c r="AH5" s="36"/>
      <c r="AL5" s="54"/>
      <c r="AM5" s="54"/>
      <c r="AN5" s="54"/>
      <c r="AO5" s="54"/>
      <c r="AP5" s="54"/>
      <c r="AQ5" s="54"/>
      <c r="AR5" s="54"/>
      <c r="AV5" s="47" t="s">
        <v>42</v>
      </c>
      <c r="AW5" s="47" t="s">
        <v>81</v>
      </c>
    </row>
    <row r="6" spans="2:52" ht="15.75" customHeight="1" thickBot="1" x14ac:dyDescent="0.3">
      <c r="B6" s="34"/>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35"/>
      <c r="AH6" s="36"/>
      <c r="AL6" s="54"/>
      <c r="AM6" s="54"/>
      <c r="AN6" s="54"/>
      <c r="AO6" s="54"/>
      <c r="AP6" s="54"/>
      <c r="AQ6" s="54"/>
      <c r="AR6" s="54"/>
      <c r="AV6" s="47" t="s">
        <v>43</v>
      </c>
      <c r="AW6" s="17">
        <v>1</v>
      </c>
      <c r="AX6" s="47" t="str">
        <f>IF(I13="","",1)</f>
        <v/>
      </c>
      <c r="AY6" s="30" t="str">
        <f>IF(AX6=1,20,"")</f>
        <v/>
      </c>
    </row>
    <row r="7" spans="2:52" ht="15.75" customHeight="1" thickBot="1" x14ac:dyDescent="0.3">
      <c r="B7" s="34"/>
      <c r="C7" s="229" t="s">
        <v>23</v>
      </c>
      <c r="D7" s="230"/>
      <c r="E7" s="230"/>
      <c r="F7" s="246"/>
      <c r="G7" s="247"/>
      <c r="H7" s="247"/>
      <c r="I7" s="247"/>
      <c r="J7" s="247"/>
      <c r="K7" s="247"/>
      <c r="L7" s="247"/>
      <c r="M7" s="247"/>
      <c r="N7" s="247"/>
      <c r="O7" s="247"/>
      <c r="P7" s="247"/>
      <c r="Q7" s="247"/>
      <c r="R7" s="247"/>
      <c r="S7" s="247"/>
      <c r="T7" s="248"/>
      <c r="U7" s="249" t="s">
        <v>24</v>
      </c>
      <c r="V7" s="249"/>
      <c r="W7" s="249"/>
      <c r="X7" s="249"/>
      <c r="Y7" s="249"/>
      <c r="Z7" s="249"/>
      <c r="AA7" s="226"/>
      <c r="AB7" s="227"/>
      <c r="AC7" s="227"/>
      <c r="AD7" s="227"/>
      <c r="AE7" s="227"/>
      <c r="AF7" s="228"/>
      <c r="AG7" s="35"/>
      <c r="AH7" s="36"/>
      <c r="AL7" s="54"/>
      <c r="AM7" s="54"/>
      <c r="AN7" s="54"/>
      <c r="AO7" s="54"/>
      <c r="AP7" s="54"/>
      <c r="AQ7" s="54"/>
      <c r="AR7" s="54"/>
      <c r="AV7" s="47" t="s">
        <v>44</v>
      </c>
      <c r="AW7" s="17">
        <v>2</v>
      </c>
      <c r="AX7" s="47" t="str">
        <f>IF(N13="","",1)</f>
        <v/>
      </c>
      <c r="AY7" s="30" t="str">
        <f>IF(AX7=1,40,"")</f>
        <v/>
      </c>
    </row>
    <row r="8" spans="2:52" ht="15.75" customHeight="1" thickBot="1" x14ac:dyDescent="0.3">
      <c r="B8" s="34"/>
      <c r="C8" s="99"/>
      <c r="D8" s="10"/>
      <c r="E8" s="10"/>
      <c r="F8" s="102"/>
      <c r="G8" s="102"/>
      <c r="H8" s="102"/>
      <c r="I8" s="102"/>
      <c r="J8" s="102"/>
      <c r="K8" s="102"/>
      <c r="L8" s="102"/>
      <c r="M8" s="102"/>
      <c r="N8" s="102"/>
      <c r="O8" s="102"/>
      <c r="P8" s="102"/>
      <c r="Q8" s="102"/>
      <c r="R8" s="102"/>
      <c r="S8" s="102"/>
      <c r="T8" s="102"/>
      <c r="U8" s="11"/>
      <c r="V8" s="102"/>
      <c r="W8" s="102"/>
      <c r="X8" s="102"/>
      <c r="Y8" s="102"/>
      <c r="Z8" s="102"/>
      <c r="AA8" s="2"/>
      <c r="AB8" s="2"/>
      <c r="AC8" s="2"/>
      <c r="AD8" s="2"/>
      <c r="AE8" s="2"/>
      <c r="AF8" s="2"/>
      <c r="AG8" s="35"/>
      <c r="AH8" s="36"/>
      <c r="AK8" s="146" t="str">
        <f>IF(AX11=0,"","Pelo regime de trabalho selecionado e pela duração da hora-aula o docente poderá ministrar até "&amp;IF(AX11=0,"",IF($AX$6=1,ROUND(8/$AW$15*60,0),ROUND(12/$AW$15*60,0))))&amp;IF(AX11=0,""," aulas")</f>
        <v/>
      </c>
      <c r="AL8" s="146"/>
      <c r="AM8" s="146"/>
      <c r="AN8" s="146"/>
      <c r="AO8" s="146"/>
      <c r="AP8" s="146"/>
      <c r="AQ8" s="146"/>
      <c r="AR8" s="146"/>
      <c r="AV8" s="47" t="s">
        <v>45</v>
      </c>
      <c r="AW8" s="17">
        <v>3</v>
      </c>
      <c r="AX8" s="47" t="str">
        <f>IF(S13="","",1)</f>
        <v/>
      </c>
      <c r="AY8" s="30" t="str">
        <f>IF(AX8=1,40,"")</f>
        <v/>
      </c>
    </row>
    <row r="9" spans="2:52" ht="15.75" customHeight="1" x14ac:dyDescent="0.25">
      <c r="B9" s="34"/>
      <c r="C9" s="234" t="s">
        <v>31</v>
      </c>
      <c r="D9" s="235"/>
      <c r="E9" s="235"/>
      <c r="F9" s="235"/>
      <c r="G9" s="235"/>
      <c r="H9" s="235"/>
      <c r="I9" s="235"/>
      <c r="J9" s="235"/>
      <c r="K9" s="235"/>
      <c r="L9" s="235"/>
      <c r="M9" s="235"/>
      <c r="N9" s="235"/>
      <c r="O9" s="235"/>
      <c r="P9" s="235"/>
      <c r="Q9" s="235"/>
      <c r="R9" s="235"/>
      <c r="S9" s="235"/>
      <c r="T9" s="235"/>
      <c r="U9" s="235"/>
      <c r="V9" s="235"/>
      <c r="W9" s="235"/>
      <c r="X9" s="235"/>
      <c r="Y9" s="235"/>
      <c r="Z9" s="235"/>
      <c r="AA9" s="235"/>
      <c r="AB9" s="235"/>
      <c r="AC9" s="235"/>
      <c r="AD9" s="235"/>
      <c r="AE9" s="235"/>
      <c r="AF9" s="236"/>
      <c r="AG9" s="35"/>
      <c r="AH9" s="36"/>
      <c r="AK9" s="146"/>
      <c r="AL9" s="146"/>
      <c r="AM9" s="146"/>
      <c r="AN9" s="146"/>
      <c r="AO9" s="146"/>
      <c r="AP9" s="146"/>
      <c r="AQ9" s="146"/>
      <c r="AR9" s="146"/>
      <c r="AV9" s="47" t="s">
        <v>46</v>
      </c>
      <c r="AW9" s="17">
        <v>4</v>
      </c>
      <c r="AX9" s="47" t="str">
        <f>IF(W13="","",1)</f>
        <v/>
      </c>
    </row>
    <row r="10" spans="2:52" ht="15.75" customHeight="1" x14ac:dyDescent="0.25">
      <c r="B10" s="34"/>
      <c r="C10" s="180" t="s">
        <v>21</v>
      </c>
      <c r="D10" s="181"/>
      <c r="E10" s="181"/>
      <c r="F10" s="168"/>
      <c r="G10" s="168"/>
      <c r="H10" s="168"/>
      <c r="I10" s="168"/>
      <c r="J10" s="168"/>
      <c r="K10" s="168"/>
      <c r="L10" s="168"/>
      <c r="M10" s="168"/>
      <c r="N10" s="168"/>
      <c r="O10" s="168"/>
      <c r="P10" s="168"/>
      <c r="Q10" s="168"/>
      <c r="R10" s="168"/>
      <c r="S10" s="168"/>
      <c r="T10" s="168"/>
      <c r="U10" s="237" t="s">
        <v>111</v>
      </c>
      <c r="V10" s="238"/>
      <c r="W10" s="238"/>
      <c r="X10" s="238"/>
      <c r="Y10" s="238"/>
      <c r="Z10" s="239"/>
      <c r="AA10" s="251"/>
      <c r="AB10" s="252"/>
      <c r="AC10" s="252"/>
      <c r="AD10" s="252"/>
      <c r="AE10" s="252"/>
      <c r="AF10" s="253"/>
      <c r="AG10" s="35"/>
      <c r="AH10" s="36"/>
      <c r="AK10" s="146" t="str">
        <f>IF(AX11=0,"","a menos que queira dedicar-se prioritariamente a atividades de ensino.")</f>
        <v/>
      </c>
      <c r="AL10" s="146"/>
      <c r="AM10" s="146"/>
      <c r="AN10" s="146"/>
      <c r="AO10" s="146"/>
      <c r="AP10" s="146"/>
      <c r="AQ10" s="146"/>
      <c r="AR10" s="146"/>
      <c r="AV10" s="47" t="s">
        <v>47</v>
      </c>
      <c r="AW10" s="17">
        <v>5</v>
      </c>
      <c r="AX10" s="47" t="str">
        <f>IF(AB13="","",1)</f>
        <v/>
      </c>
    </row>
    <row r="11" spans="2:52" ht="15.75" customHeight="1" x14ac:dyDescent="0.25">
      <c r="B11" s="34"/>
      <c r="C11" s="180" t="s">
        <v>15</v>
      </c>
      <c r="D11" s="181"/>
      <c r="E11" s="181"/>
      <c r="F11" s="168"/>
      <c r="G11" s="168"/>
      <c r="H11" s="168"/>
      <c r="I11" s="168"/>
      <c r="J11" s="168"/>
      <c r="K11" s="168"/>
      <c r="L11" s="168"/>
      <c r="M11" s="168"/>
      <c r="N11" s="237" t="s">
        <v>11</v>
      </c>
      <c r="O11" s="238"/>
      <c r="P11" s="239"/>
      <c r="Q11" s="240"/>
      <c r="R11" s="241"/>
      <c r="S11" s="241"/>
      <c r="T11" s="241"/>
      <c r="U11" s="241"/>
      <c r="V11" s="241"/>
      <c r="W11" s="241"/>
      <c r="X11" s="241"/>
      <c r="Y11" s="241"/>
      <c r="Z11" s="241"/>
      <c r="AA11" s="241"/>
      <c r="AB11" s="241"/>
      <c r="AC11" s="241"/>
      <c r="AD11" s="241"/>
      <c r="AE11" s="241"/>
      <c r="AF11" s="242"/>
      <c r="AG11" s="35"/>
      <c r="AH11" s="36"/>
      <c r="AK11" s="146" t="str">
        <f>IF(AX11=0,"","Se pretende dedicar-se prioritarimente a atividades de ensino, marque a caixa abaixo")</f>
        <v/>
      </c>
      <c r="AL11" s="146"/>
      <c r="AM11" s="146"/>
      <c r="AN11" s="146"/>
      <c r="AO11" s="146"/>
      <c r="AP11" s="146"/>
      <c r="AQ11" s="146"/>
      <c r="AR11" s="146"/>
      <c r="AV11" s="47" t="s">
        <v>48</v>
      </c>
      <c r="AX11" s="30">
        <f>SUM(AX6:AX10)</f>
        <v>0</v>
      </c>
      <c r="AY11" s="30">
        <f>SUM(AY6:AY10)</f>
        <v>0</v>
      </c>
    </row>
    <row r="12" spans="2:52" ht="15.75" customHeight="1" x14ac:dyDescent="0.25">
      <c r="B12" s="34"/>
      <c r="C12" s="180" t="s">
        <v>5</v>
      </c>
      <c r="D12" s="181"/>
      <c r="E12" s="181"/>
      <c r="F12" s="185"/>
      <c r="G12" s="185"/>
      <c r="H12" s="185"/>
      <c r="I12" s="185"/>
      <c r="J12" s="185"/>
      <c r="K12" s="243" t="s">
        <v>10</v>
      </c>
      <c r="L12" s="244"/>
      <c r="M12" s="244"/>
      <c r="N12" s="245"/>
      <c r="O12" s="179"/>
      <c r="P12" s="179"/>
      <c r="Q12" s="179"/>
      <c r="R12" s="179"/>
      <c r="S12" s="179"/>
      <c r="T12" s="179"/>
      <c r="U12" s="186" t="s">
        <v>103</v>
      </c>
      <c r="V12" s="187"/>
      <c r="W12" s="188"/>
      <c r="X12" s="189"/>
      <c r="Y12" s="190"/>
      <c r="Z12" s="190"/>
      <c r="AA12" s="190"/>
      <c r="AB12" s="190"/>
      <c r="AC12" s="190"/>
      <c r="AD12" s="190"/>
      <c r="AE12" s="190"/>
      <c r="AF12" s="191"/>
      <c r="AG12" s="35"/>
      <c r="AH12" s="36"/>
      <c r="AV12" s="47" t="s">
        <v>49</v>
      </c>
    </row>
    <row r="13" spans="2:52" ht="15.75" customHeight="1" thickBot="1" x14ac:dyDescent="0.3">
      <c r="B13" s="34"/>
      <c r="C13" s="254" t="s">
        <v>2</v>
      </c>
      <c r="D13" s="192"/>
      <c r="E13" s="192"/>
      <c r="F13" s="192"/>
      <c r="G13" s="192"/>
      <c r="H13" s="192"/>
      <c r="I13" s="22"/>
      <c r="J13" s="250" t="s">
        <v>76</v>
      </c>
      <c r="K13" s="250"/>
      <c r="L13" s="250"/>
      <c r="M13" s="250"/>
      <c r="N13" s="22"/>
      <c r="O13" s="250" t="s">
        <v>110</v>
      </c>
      <c r="P13" s="250"/>
      <c r="Q13" s="250"/>
      <c r="R13" s="250"/>
      <c r="S13" s="22"/>
      <c r="T13" s="224" t="s">
        <v>77</v>
      </c>
      <c r="U13" s="224"/>
      <c r="V13" s="224"/>
      <c r="W13" s="22"/>
      <c r="X13" s="250" t="s">
        <v>78</v>
      </c>
      <c r="Y13" s="250"/>
      <c r="Z13" s="250"/>
      <c r="AA13" s="250"/>
      <c r="AB13" s="22"/>
      <c r="AC13" s="192" t="s">
        <v>79</v>
      </c>
      <c r="AD13" s="192"/>
      <c r="AE13" s="192"/>
      <c r="AF13" s="193"/>
      <c r="AG13" s="35"/>
      <c r="AH13" s="36"/>
      <c r="AV13" s="47" t="s">
        <v>50</v>
      </c>
      <c r="AW13" s="47" t="s">
        <v>83</v>
      </c>
      <c r="AZ13" s="30" t="s">
        <v>113</v>
      </c>
    </row>
    <row r="14" spans="2:52" ht="15.75" customHeight="1" thickBot="1" x14ac:dyDescent="0.3">
      <c r="B14" s="34"/>
      <c r="C14" s="225" t="str">
        <f>IF(AND(I13="",N13="",S13="",W13="",AB13=""),"Selecione seu regime de trabalho.",IF(AND(AX9=1,AX10=1),"O docente não pode ser substituto e temporário ao mesmo tempo",IF(AND(AX6=1,AX7=1),"O docente não pode ser 20h e 40h ao mesmo tempo",IF(AND(AX7=1,AX8=1),"O docente RDE já possui regime de 40h. Não precisa marcar o 40h se for RDE",IF(OR(AX9=1,AX10=1)*AND(AX8=1),"O docente substituto ou temporário não pode ser RDE",IF(AND(AX6=1,AX8=1),"O docente RDE tem regime de 40h, então não pode ser 20h",IF(OR(AND(I31="X",I34="X"),AND(M31="X",M34="X"),AND(Q31="X",Q34="X"),AND(U31="X",U34="X"),AND(Y31="X",Y34="X")),"Os períodos V6 e N0 não podem ser assinalados simultaneamente",IF(AND(Q26="",Q27="",Q28="",Q29="",Q30="",Q31="",AC26="",AC27="",AC28="",AC29="",AC30="",AC31="",AC34="",AC35="",AC36="",AC37="",AC38=""),"","Período não atribuível assinalado"))))))))</f>
        <v>Selecione seu regime de trabalho.</v>
      </c>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35"/>
      <c r="AH14" s="36"/>
      <c r="AK14" s="146" t="str">
        <f>IF(AX11=0,"",IF(AW19=1,"Neste caso, o docente deverá ministrar, no máximo, "&amp;IF(AX11=0,"",IF(AW19=1,IF($AX$6=1,ROUND(8/$AW$15*60,0),ROUND(16/$AW$15*60,0)),"")),""))&amp;IF(AX11=0,"",IF(AW19=1," aulas",""))</f>
        <v/>
      </c>
      <c r="AL14" s="146"/>
      <c r="AM14" s="146"/>
      <c r="AN14" s="146"/>
      <c r="AO14" s="146"/>
      <c r="AP14" s="146"/>
      <c r="AQ14" s="146"/>
      <c r="AR14" s="146"/>
      <c r="AV14" s="47" t="s">
        <v>51</v>
      </c>
      <c r="AW14" s="17">
        <v>2</v>
      </c>
      <c r="AZ14" s="30" t="e">
        <f>#REF!</f>
        <v>#REF!</v>
      </c>
    </row>
    <row r="15" spans="2:52" ht="15.75" customHeight="1" x14ac:dyDescent="0.25">
      <c r="B15" s="34"/>
      <c r="C15" s="196" t="s">
        <v>25</v>
      </c>
      <c r="D15" s="197"/>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8"/>
      <c r="AG15" s="35"/>
      <c r="AH15" s="36"/>
      <c r="AV15" s="47" t="s">
        <v>52</v>
      </c>
      <c r="AW15" s="17">
        <f>IF(AW14=1,45,50)</f>
        <v>50</v>
      </c>
    </row>
    <row r="16" spans="2:52" ht="15.75" customHeight="1" x14ac:dyDescent="0.25">
      <c r="B16" s="34"/>
      <c r="C16" s="199"/>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1"/>
      <c r="AG16" s="35"/>
      <c r="AH16" s="36"/>
      <c r="AK16" s="146" t="str">
        <f>IF(AX11=0,"","Pelas opções selecionadas até aqui, o docente deverá marcar no quadro de disponibilidade um total de "&amp;CEILING(AW22,1)&amp;" células.")</f>
        <v/>
      </c>
      <c r="AL16" s="146"/>
      <c r="AM16" s="146"/>
      <c r="AN16" s="146"/>
      <c r="AO16" s="146"/>
      <c r="AP16" s="146"/>
      <c r="AQ16" s="146"/>
      <c r="AR16" s="146"/>
      <c r="AV16" s="47" t="s">
        <v>53</v>
      </c>
    </row>
    <row r="17" spans="2:58" ht="15.75" customHeight="1" x14ac:dyDescent="0.25">
      <c r="B17" s="34"/>
      <c r="C17" s="267" t="s">
        <v>17</v>
      </c>
      <c r="D17" s="268"/>
      <c r="E17" s="215" t="s">
        <v>16</v>
      </c>
      <c r="F17" s="215"/>
      <c r="G17" s="215"/>
      <c r="H17" s="215"/>
      <c r="I17" s="194" t="s">
        <v>151</v>
      </c>
      <c r="J17" s="195"/>
      <c r="K17" s="195"/>
      <c r="L17" s="195"/>
      <c r="M17" s="194" t="s">
        <v>152</v>
      </c>
      <c r="N17" s="195"/>
      <c r="O17" s="195"/>
      <c r="P17" s="195"/>
      <c r="Q17" s="194" t="s">
        <v>153</v>
      </c>
      <c r="R17" s="195"/>
      <c r="S17" s="195"/>
      <c r="T17" s="195"/>
      <c r="U17" s="194" t="s">
        <v>154</v>
      </c>
      <c r="V17" s="195"/>
      <c r="W17" s="195"/>
      <c r="X17" s="195"/>
      <c r="Y17" s="194" t="s">
        <v>155</v>
      </c>
      <c r="Z17" s="195"/>
      <c r="AA17" s="195"/>
      <c r="AB17" s="195"/>
      <c r="AC17" s="194" t="s">
        <v>156</v>
      </c>
      <c r="AD17" s="195"/>
      <c r="AE17" s="195"/>
      <c r="AF17" s="214"/>
      <c r="AG17" s="35"/>
      <c r="AH17" s="36"/>
      <c r="AK17" s="146"/>
      <c r="AL17" s="146"/>
      <c r="AM17" s="146"/>
      <c r="AN17" s="146"/>
      <c r="AO17" s="146"/>
      <c r="AP17" s="146"/>
      <c r="AQ17" s="146"/>
      <c r="AR17" s="146"/>
      <c r="AV17" s="47" t="s">
        <v>54</v>
      </c>
      <c r="AW17" s="47" t="s">
        <v>84</v>
      </c>
    </row>
    <row r="18" spans="2:58" ht="15.75" customHeight="1" x14ac:dyDescent="0.25">
      <c r="B18" s="34"/>
      <c r="C18" s="260" t="s">
        <v>18</v>
      </c>
      <c r="D18" s="276"/>
      <c r="E18" s="280">
        <f>IF($AY$39=0,1,AV42)</f>
        <v>1</v>
      </c>
      <c r="F18" s="281"/>
      <c r="G18" s="281"/>
      <c r="H18" s="282"/>
      <c r="I18" s="80"/>
      <c r="J18" s="176"/>
      <c r="K18" s="177"/>
      <c r="L18" s="177"/>
      <c r="M18" s="80"/>
      <c r="N18" s="176"/>
      <c r="O18" s="177"/>
      <c r="P18" s="177"/>
      <c r="Q18" s="80"/>
      <c r="R18" s="176"/>
      <c r="S18" s="177"/>
      <c r="T18" s="177"/>
      <c r="U18" s="80"/>
      <c r="V18" s="176"/>
      <c r="W18" s="177"/>
      <c r="X18" s="177"/>
      <c r="Y18" s="80"/>
      <c r="Z18" s="176"/>
      <c r="AA18" s="177"/>
      <c r="AB18" s="177"/>
      <c r="AC18" s="80"/>
      <c r="AD18" s="176"/>
      <c r="AE18" s="177"/>
      <c r="AF18" s="178"/>
      <c r="AG18" s="37"/>
      <c r="AH18" s="36"/>
      <c r="AK18" s="147" t="str">
        <f>IF(AX11=0,"","Estas devem ser distribuídas nos turnos onde pretende ministrar as aulas.")</f>
        <v/>
      </c>
      <c r="AL18" s="147"/>
      <c r="AM18" s="147"/>
      <c r="AN18" s="147"/>
      <c r="AO18" s="147"/>
      <c r="AP18" s="147"/>
      <c r="AQ18" s="147"/>
      <c r="AR18" s="147"/>
      <c r="AV18" s="47" t="s">
        <v>55</v>
      </c>
      <c r="AW18" s="53" t="b">
        <v>0</v>
      </c>
    </row>
    <row r="19" spans="2:58" ht="15.75" customHeight="1" x14ac:dyDescent="0.25">
      <c r="B19" s="34"/>
      <c r="C19" s="262"/>
      <c r="D19" s="277"/>
      <c r="E19" s="280">
        <f>IF($AY$39=0,2,AV43)</f>
        <v>2</v>
      </c>
      <c r="F19" s="281"/>
      <c r="G19" s="281"/>
      <c r="H19" s="282"/>
      <c r="I19" s="80"/>
      <c r="J19" s="176"/>
      <c r="K19" s="177"/>
      <c r="L19" s="177"/>
      <c r="M19" s="80"/>
      <c r="N19" s="182"/>
      <c r="O19" s="183"/>
      <c r="P19" s="184"/>
      <c r="Q19" s="80"/>
      <c r="R19" s="176"/>
      <c r="S19" s="177"/>
      <c r="T19" s="177"/>
      <c r="U19" s="80"/>
      <c r="V19" s="176"/>
      <c r="W19" s="177"/>
      <c r="X19" s="177"/>
      <c r="Y19" s="80"/>
      <c r="Z19" s="176"/>
      <c r="AA19" s="177"/>
      <c r="AB19" s="177"/>
      <c r="AC19" s="80"/>
      <c r="AD19" s="176"/>
      <c r="AE19" s="177"/>
      <c r="AF19" s="178"/>
      <c r="AG19" s="37"/>
      <c r="AH19" s="36"/>
      <c r="AV19" s="47" t="s">
        <v>56</v>
      </c>
      <c r="AW19" s="17">
        <f>IF(AW18=TRUE,1,2)</f>
        <v>2</v>
      </c>
    </row>
    <row r="20" spans="2:58" ht="15.75" customHeight="1" x14ac:dyDescent="0.25">
      <c r="B20" s="34"/>
      <c r="C20" s="262"/>
      <c r="D20" s="277"/>
      <c r="E20" s="280">
        <f>IF($AY$39=0,3,AV44)</f>
        <v>3</v>
      </c>
      <c r="F20" s="281"/>
      <c r="G20" s="281"/>
      <c r="H20" s="282"/>
      <c r="I20" s="80"/>
      <c r="J20" s="176"/>
      <c r="K20" s="177"/>
      <c r="L20" s="177"/>
      <c r="M20" s="80"/>
      <c r="N20" s="182"/>
      <c r="O20" s="183"/>
      <c r="P20" s="184"/>
      <c r="Q20" s="80"/>
      <c r="R20" s="182"/>
      <c r="S20" s="183"/>
      <c r="T20" s="184"/>
      <c r="U20" s="80"/>
      <c r="V20" s="176"/>
      <c r="W20" s="177"/>
      <c r="X20" s="177"/>
      <c r="Y20" s="80"/>
      <c r="Z20" s="182"/>
      <c r="AA20" s="183"/>
      <c r="AB20" s="184"/>
      <c r="AC20" s="80"/>
      <c r="AD20" s="176"/>
      <c r="AE20" s="177"/>
      <c r="AF20" s="178"/>
      <c r="AG20" s="37"/>
      <c r="AH20" s="36"/>
      <c r="AK20" s="147" t="str">
        <f>IF(AX11=0,"","Células preenchidas até o momento:")</f>
        <v/>
      </c>
      <c r="AL20" s="147"/>
      <c r="AM20" s="147"/>
      <c r="AN20" s="147"/>
      <c r="AO20" s="147" t="str">
        <f>IF(AX11=0,"","Células que faltam")</f>
        <v/>
      </c>
      <c r="AP20" s="147"/>
      <c r="AQ20" s="147"/>
      <c r="AR20" s="147"/>
      <c r="AV20" s="47" t="s">
        <v>57</v>
      </c>
      <c r="BA20" s="30" t="s">
        <v>148</v>
      </c>
    </row>
    <row r="21" spans="2:58" ht="15.75" customHeight="1" x14ac:dyDescent="0.25">
      <c r="B21" s="34"/>
      <c r="C21" s="262"/>
      <c r="D21" s="277"/>
      <c r="E21" s="280">
        <f>IF($AY$39=0,4,AV45)</f>
        <v>4</v>
      </c>
      <c r="F21" s="281"/>
      <c r="G21" s="281"/>
      <c r="H21" s="282"/>
      <c r="I21" s="80"/>
      <c r="J21" s="176"/>
      <c r="K21" s="177"/>
      <c r="L21" s="177"/>
      <c r="M21" s="80"/>
      <c r="N21" s="182"/>
      <c r="O21" s="183"/>
      <c r="P21" s="184"/>
      <c r="Q21" s="80"/>
      <c r="R21" s="182"/>
      <c r="S21" s="183"/>
      <c r="T21" s="184"/>
      <c r="U21" s="80"/>
      <c r="V21" s="176"/>
      <c r="W21" s="177"/>
      <c r="X21" s="177"/>
      <c r="Y21" s="80"/>
      <c r="Z21" s="182"/>
      <c r="AA21" s="183"/>
      <c r="AB21" s="184"/>
      <c r="AC21" s="80"/>
      <c r="AD21" s="176"/>
      <c r="AE21" s="177"/>
      <c r="AF21" s="178"/>
      <c r="AG21" s="37"/>
      <c r="AH21" s="36"/>
      <c r="AL21" s="148" t="str">
        <f>IF(AX11=0,"",COUNTA(I18:I23,M18:M23,Q18:Q23,U18:U23,Y18:Y23,AC18:AC23,I26:I31,M26:M31,Q26:Q31,U26:U31,Y26:Y31,AC26:AC31,I34:I38,M34:M38,Q34:Q38,U34:U38,Y34:Y38,AC34:AC38))</f>
        <v/>
      </c>
      <c r="AM21" s="148"/>
      <c r="AP21" s="148" t="str">
        <f>IF(AX11=0,"",IF(AL21=CEILING(AW22,1),"Pronto, não precisa mais preencher células",IF(AL21&gt;CEILING(AW22,1),"Você preencheu mais células que o necessário",CEILING(AW22,1)-AL21)))</f>
        <v/>
      </c>
      <c r="AQ21" s="148"/>
      <c r="AR21" s="54"/>
      <c r="AV21" s="47" t="s">
        <v>58</v>
      </c>
      <c r="AW21" s="47" t="s">
        <v>85</v>
      </c>
    </row>
    <row r="22" spans="2:58" ht="15.75" customHeight="1" x14ac:dyDescent="0.25">
      <c r="B22" s="34"/>
      <c r="C22" s="262"/>
      <c r="D22" s="277"/>
      <c r="E22" s="280">
        <f>IF($AY$39=0,5,AV46)</f>
        <v>5</v>
      </c>
      <c r="F22" s="281"/>
      <c r="G22" s="281"/>
      <c r="H22" s="282"/>
      <c r="I22" s="80"/>
      <c r="J22" s="182"/>
      <c r="K22" s="183"/>
      <c r="L22" s="184"/>
      <c r="M22" s="80"/>
      <c r="N22" s="182"/>
      <c r="O22" s="183"/>
      <c r="P22" s="184"/>
      <c r="Q22" s="80"/>
      <c r="R22" s="182"/>
      <c r="S22" s="183"/>
      <c r="T22" s="184"/>
      <c r="U22" s="80"/>
      <c r="V22" s="182"/>
      <c r="W22" s="183"/>
      <c r="X22" s="184"/>
      <c r="Y22" s="80"/>
      <c r="Z22" s="182"/>
      <c r="AA22" s="183"/>
      <c r="AB22" s="184"/>
      <c r="AC22" s="80"/>
      <c r="AD22" s="176"/>
      <c r="AE22" s="177"/>
      <c r="AF22" s="178"/>
      <c r="AG22" s="37"/>
      <c r="AH22" s="36"/>
      <c r="AV22" s="47" t="s">
        <v>59</v>
      </c>
      <c r="AW22" s="17">
        <f>IF(AY11=20,ROUNDUP(10*60/AW15*1.5,0),ROUNDUP(16*60/AW15*1.5,0))</f>
        <v>29</v>
      </c>
      <c r="BA22" s="30" t="s">
        <v>149</v>
      </c>
    </row>
    <row r="23" spans="2:58" ht="15.75" customHeight="1" x14ac:dyDescent="0.25">
      <c r="B23" s="34"/>
      <c r="C23" s="278"/>
      <c r="D23" s="279"/>
      <c r="E23" s="280">
        <f>IF($AY$39=0,6,AV47)</f>
        <v>6</v>
      </c>
      <c r="F23" s="281"/>
      <c r="G23" s="281"/>
      <c r="H23" s="282"/>
      <c r="I23" s="80"/>
      <c r="J23" s="182"/>
      <c r="K23" s="183"/>
      <c r="L23" s="184"/>
      <c r="M23" s="80"/>
      <c r="N23" s="182"/>
      <c r="O23" s="183"/>
      <c r="P23" s="184"/>
      <c r="Q23" s="80"/>
      <c r="R23" s="182"/>
      <c r="S23" s="183"/>
      <c r="T23" s="184"/>
      <c r="U23" s="80"/>
      <c r="V23" s="182"/>
      <c r="W23" s="183"/>
      <c r="X23" s="184"/>
      <c r="Y23" s="80"/>
      <c r="Z23" s="182"/>
      <c r="AA23" s="183"/>
      <c r="AB23" s="184"/>
      <c r="AC23" s="80"/>
      <c r="AD23" s="176"/>
      <c r="AE23" s="177"/>
      <c r="AF23" s="178"/>
      <c r="AG23" s="37"/>
      <c r="AH23" s="36"/>
      <c r="AK23" s="146" t="s">
        <v>131</v>
      </c>
      <c r="AL23" s="146"/>
      <c r="AM23" s="146"/>
      <c r="AN23" s="146"/>
      <c r="AO23" s="146"/>
      <c r="AP23" s="146"/>
      <c r="AQ23" s="146"/>
      <c r="AR23" s="146"/>
      <c r="AV23" s="47" t="s">
        <v>60</v>
      </c>
      <c r="BA23" s="30" t="s">
        <v>150</v>
      </c>
    </row>
    <row r="24" spans="2:58" ht="15.75" customHeight="1" x14ac:dyDescent="0.25">
      <c r="B24" s="34"/>
      <c r="C24" s="218"/>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20"/>
      <c r="AG24" s="35"/>
      <c r="AH24" s="36"/>
      <c r="AK24" s="146"/>
      <c r="AL24" s="146"/>
      <c r="AM24" s="146"/>
      <c r="AN24" s="146"/>
      <c r="AO24" s="146"/>
      <c r="AP24" s="146"/>
      <c r="AQ24" s="146"/>
      <c r="AR24" s="146"/>
      <c r="AV24" s="47" t="s">
        <v>61</v>
      </c>
    </row>
    <row r="25" spans="2:58" ht="15.75" customHeight="1" x14ac:dyDescent="0.25">
      <c r="B25" s="34"/>
      <c r="C25" s="267" t="s">
        <v>17</v>
      </c>
      <c r="D25" s="268"/>
      <c r="E25" s="215" t="s">
        <v>16</v>
      </c>
      <c r="F25" s="215"/>
      <c r="G25" s="215"/>
      <c r="H25" s="215"/>
      <c r="I25" s="194" t="str">
        <f>I17</f>
        <v>Segunda</v>
      </c>
      <c r="J25" s="195"/>
      <c r="K25" s="195"/>
      <c r="L25" s="195"/>
      <c r="M25" s="194" t="str">
        <f>M17</f>
        <v>Terça</v>
      </c>
      <c r="N25" s="195"/>
      <c r="O25" s="195"/>
      <c r="P25" s="195"/>
      <c r="Q25" s="194" t="str">
        <f>Q17</f>
        <v>Quarta</v>
      </c>
      <c r="R25" s="195"/>
      <c r="S25" s="195"/>
      <c r="T25" s="195"/>
      <c r="U25" s="194" t="str">
        <f>U17</f>
        <v>Quinta</v>
      </c>
      <c r="V25" s="195"/>
      <c r="W25" s="195"/>
      <c r="X25" s="195"/>
      <c r="Y25" s="194" t="str">
        <f>Y17</f>
        <v>Sexta</v>
      </c>
      <c r="Z25" s="195"/>
      <c r="AA25" s="195"/>
      <c r="AB25" s="195"/>
      <c r="AC25" s="194" t="str">
        <f>AC17</f>
        <v>Sábado</v>
      </c>
      <c r="AD25" s="195"/>
      <c r="AE25" s="195"/>
      <c r="AF25" s="214"/>
      <c r="AG25" s="35"/>
      <c r="AH25" s="36"/>
      <c r="AK25" s="146"/>
      <c r="AL25" s="146"/>
      <c r="AM25" s="146"/>
      <c r="AN25" s="146"/>
      <c r="AO25" s="146"/>
      <c r="AP25" s="146"/>
      <c r="AQ25" s="146"/>
      <c r="AR25" s="146"/>
      <c r="AV25" s="47" t="s">
        <v>62</v>
      </c>
      <c r="AW25" s="47" t="s">
        <v>104</v>
      </c>
    </row>
    <row r="26" spans="2:58" ht="15.75" customHeight="1" x14ac:dyDescent="0.25">
      <c r="B26" s="34"/>
      <c r="C26" s="260" t="s">
        <v>102</v>
      </c>
      <c r="D26" s="276"/>
      <c r="E26" s="280">
        <f>IF($AY$39=0,1,AV50)</f>
        <v>1</v>
      </c>
      <c r="F26" s="281"/>
      <c r="G26" s="281"/>
      <c r="H26" s="282"/>
      <c r="I26" s="80"/>
      <c r="J26" s="176"/>
      <c r="K26" s="177"/>
      <c r="L26" s="177"/>
      <c r="M26" s="80"/>
      <c r="N26" s="176"/>
      <c r="O26" s="177"/>
      <c r="P26" s="177"/>
      <c r="Q26" s="143"/>
      <c r="R26" s="205" t="s">
        <v>165</v>
      </c>
      <c r="S26" s="206"/>
      <c r="T26" s="206"/>
      <c r="U26" s="80"/>
      <c r="V26" s="176"/>
      <c r="W26" s="177"/>
      <c r="X26" s="177"/>
      <c r="Y26" s="80"/>
      <c r="Z26" s="176"/>
      <c r="AA26" s="177"/>
      <c r="AB26" s="177"/>
      <c r="AC26" s="143"/>
      <c r="AD26" s="205" t="s">
        <v>165</v>
      </c>
      <c r="AE26" s="206"/>
      <c r="AF26" s="207"/>
      <c r="AG26" s="37"/>
      <c r="AH26" s="36"/>
      <c r="AV26" s="47" t="s">
        <v>63</v>
      </c>
    </row>
    <row r="27" spans="2:58" ht="15.75" customHeight="1" x14ac:dyDescent="0.25">
      <c r="B27" s="34"/>
      <c r="C27" s="262"/>
      <c r="D27" s="277"/>
      <c r="E27" s="280">
        <f>IF($AY$39=0,2,AV51)</f>
        <v>2</v>
      </c>
      <c r="F27" s="281"/>
      <c r="G27" s="281"/>
      <c r="H27" s="282"/>
      <c r="I27" s="80"/>
      <c r="J27" s="176"/>
      <c r="K27" s="177"/>
      <c r="L27" s="177"/>
      <c r="M27" s="80"/>
      <c r="N27" s="182"/>
      <c r="O27" s="183"/>
      <c r="P27" s="184"/>
      <c r="Q27" s="143"/>
      <c r="R27" s="205" t="s">
        <v>165</v>
      </c>
      <c r="S27" s="206"/>
      <c r="T27" s="206"/>
      <c r="U27" s="80"/>
      <c r="V27" s="176"/>
      <c r="W27" s="177"/>
      <c r="X27" s="177"/>
      <c r="Y27" s="80"/>
      <c r="Z27" s="176"/>
      <c r="AA27" s="177"/>
      <c r="AB27" s="177"/>
      <c r="AC27" s="143"/>
      <c r="AD27" s="205" t="s">
        <v>165</v>
      </c>
      <c r="AE27" s="206"/>
      <c r="AF27" s="207"/>
      <c r="AG27" s="37"/>
      <c r="AH27" s="36"/>
      <c r="AV27" s="47" t="s">
        <v>64</v>
      </c>
      <c r="AW27" s="47" t="s">
        <v>105</v>
      </c>
    </row>
    <row r="28" spans="2:58" ht="15.75" customHeight="1" x14ac:dyDescent="0.25">
      <c r="B28" s="34"/>
      <c r="C28" s="262"/>
      <c r="D28" s="277"/>
      <c r="E28" s="280">
        <f>IF($AY$39=0,3,AV52)</f>
        <v>3</v>
      </c>
      <c r="F28" s="281"/>
      <c r="G28" s="281"/>
      <c r="H28" s="282"/>
      <c r="I28" s="80"/>
      <c r="J28" s="176"/>
      <c r="K28" s="177"/>
      <c r="L28" s="177"/>
      <c r="M28" s="80"/>
      <c r="N28" s="182"/>
      <c r="O28" s="183"/>
      <c r="P28" s="184"/>
      <c r="Q28" s="143"/>
      <c r="R28" s="202" t="s">
        <v>165</v>
      </c>
      <c r="S28" s="203"/>
      <c r="T28" s="204"/>
      <c r="U28" s="80"/>
      <c r="V28" s="176"/>
      <c r="W28" s="177"/>
      <c r="X28" s="177"/>
      <c r="Y28" s="80"/>
      <c r="Z28" s="182"/>
      <c r="AA28" s="183"/>
      <c r="AB28" s="184"/>
      <c r="AC28" s="143"/>
      <c r="AD28" s="205" t="s">
        <v>165</v>
      </c>
      <c r="AE28" s="206"/>
      <c r="AF28" s="207"/>
      <c r="AG28" s="37"/>
      <c r="AH28" s="36"/>
      <c r="AK28" s="124"/>
      <c r="AL28" s="152" t="s">
        <v>134</v>
      </c>
      <c r="AM28" s="152"/>
      <c r="AN28" s="152"/>
      <c r="AO28" s="152"/>
      <c r="AP28" s="152"/>
      <c r="AQ28" s="115">
        <v>1.0416666666666666E-2</v>
      </c>
      <c r="AR28" s="116"/>
      <c r="AV28" s="47" t="s">
        <v>65</v>
      </c>
      <c r="AW28" s="47" t="s">
        <v>106</v>
      </c>
    </row>
    <row r="29" spans="2:58" ht="15.75" customHeight="1" x14ac:dyDescent="0.25">
      <c r="B29" s="34"/>
      <c r="C29" s="262"/>
      <c r="D29" s="277"/>
      <c r="E29" s="280">
        <f>IF($AY$39=0,4,AV53)</f>
        <v>4</v>
      </c>
      <c r="F29" s="281"/>
      <c r="G29" s="281"/>
      <c r="H29" s="282"/>
      <c r="I29" s="80"/>
      <c r="J29" s="176"/>
      <c r="K29" s="177"/>
      <c r="L29" s="177"/>
      <c r="M29" s="80"/>
      <c r="N29" s="182"/>
      <c r="O29" s="183"/>
      <c r="P29" s="184"/>
      <c r="Q29" s="143"/>
      <c r="R29" s="202" t="s">
        <v>165</v>
      </c>
      <c r="S29" s="203"/>
      <c r="T29" s="204"/>
      <c r="U29" s="80"/>
      <c r="V29" s="176"/>
      <c r="W29" s="177"/>
      <c r="X29" s="177"/>
      <c r="Y29" s="80"/>
      <c r="Z29" s="182"/>
      <c r="AA29" s="183"/>
      <c r="AB29" s="184"/>
      <c r="AC29" s="143"/>
      <c r="AD29" s="205" t="s">
        <v>165</v>
      </c>
      <c r="AE29" s="206"/>
      <c r="AF29" s="207"/>
      <c r="AG29" s="37"/>
      <c r="AH29" s="36"/>
      <c r="AK29" s="121"/>
      <c r="AL29" s="112"/>
      <c r="AM29" s="82"/>
      <c r="AN29" s="82"/>
      <c r="AO29" s="82"/>
      <c r="AP29" s="82"/>
      <c r="AQ29" s="82"/>
      <c r="AR29" s="117"/>
      <c r="AV29" s="47" t="s">
        <v>66</v>
      </c>
      <c r="AW29" s="47" t="s">
        <v>107</v>
      </c>
    </row>
    <row r="30" spans="2:58" ht="15.75" customHeight="1" x14ac:dyDescent="0.25">
      <c r="B30" s="34"/>
      <c r="C30" s="262"/>
      <c r="D30" s="277"/>
      <c r="E30" s="280">
        <f>IF($AY$39=0,5,AV54)</f>
        <v>5</v>
      </c>
      <c r="F30" s="281"/>
      <c r="G30" s="281"/>
      <c r="H30" s="282"/>
      <c r="I30" s="80"/>
      <c r="J30" s="182"/>
      <c r="K30" s="183"/>
      <c r="L30" s="184"/>
      <c r="M30" s="80"/>
      <c r="N30" s="182"/>
      <c r="O30" s="183"/>
      <c r="P30" s="184"/>
      <c r="Q30" s="143"/>
      <c r="R30" s="202" t="s">
        <v>165</v>
      </c>
      <c r="S30" s="203"/>
      <c r="T30" s="204"/>
      <c r="U30" s="80"/>
      <c r="V30" s="182"/>
      <c r="W30" s="183"/>
      <c r="X30" s="184"/>
      <c r="Y30" s="80"/>
      <c r="Z30" s="182"/>
      <c r="AA30" s="183"/>
      <c r="AB30" s="184"/>
      <c r="AC30" s="143"/>
      <c r="AD30" s="205" t="s">
        <v>165</v>
      </c>
      <c r="AE30" s="206"/>
      <c r="AF30" s="207"/>
      <c r="AG30" s="37"/>
      <c r="AH30" s="36"/>
      <c r="AK30" s="121"/>
      <c r="AL30" s="149" t="s">
        <v>120</v>
      </c>
      <c r="AM30" s="149"/>
      <c r="AN30" s="149"/>
      <c r="AO30" s="149"/>
      <c r="AP30" s="149"/>
      <c r="AQ30" s="118" t="str">
        <f>IF(AW46=0,AW45&amp;":"&amp;AW46&amp;AW46,IF(AW46=5,AW45&amp;":"&amp;0&amp;AW46,AW45&amp;":"&amp;AW46))</f>
        <v>7:00</v>
      </c>
      <c r="AR30" s="117"/>
      <c r="AV30" s="47" t="s">
        <v>67</v>
      </c>
    </row>
    <row r="31" spans="2:58" ht="15.75" customHeight="1" x14ac:dyDescent="0.25">
      <c r="B31" s="34"/>
      <c r="C31" s="278"/>
      <c r="D31" s="279"/>
      <c r="E31" s="280">
        <f>IF($AY$39=0,6,AV55)</f>
        <v>6</v>
      </c>
      <c r="F31" s="281"/>
      <c r="G31" s="281"/>
      <c r="H31" s="282"/>
      <c r="I31" s="80"/>
      <c r="J31" s="182"/>
      <c r="K31" s="183"/>
      <c r="L31" s="184"/>
      <c r="M31" s="80"/>
      <c r="N31" s="182"/>
      <c r="O31" s="183"/>
      <c r="P31" s="184"/>
      <c r="Q31" s="143"/>
      <c r="R31" s="202" t="s">
        <v>165</v>
      </c>
      <c r="S31" s="203"/>
      <c r="T31" s="204"/>
      <c r="U31" s="80"/>
      <c r="V31" s="182"/>
      <c r="W31" s="183"/>
      <c r="X31" s="184"/>
      <c r="Y31" s="80"/>
      <c r="Z31" s="182"/>
      <c r="AA31" s="183"/>
      <c r="AB31" s="184"/>
      <c r="AC31" s="143"/>
      <c r="AD31" s="205" t="s">
        <v>165</v>
      </c>
      <c r="AE31" s="206"/>
      <c r="AF31" s="207"/>
      <c r="AG31" s="37"/>
      <c r="AH31" s="36"/>
      <c r="AK31" s="121"/>
      <c r="AL31" s="112"/>
      <c r="AM31" s="82"/>
      <c r="AN31" s="82"/>
      <c r="AO31" s="82"/>
      <c r="AP31" s="82"/>
      <c r="AQ31" s="90"/>
      <c r="AR31" s="117"/>
      <c r="AS31" s="112"/>
      <c r="AT31" s="112"/>
      <c r="AV31" s="47" t="s">
        <v>68</v>
      </c>
      <c r="BF31" s="30" t="s">
        <v>101</v>
      </c>
    </row>
    <row r="32" spans="2:58" ht="15.75" customHeight="1" x14ac:dyDescent="0.25">
      <c r="B32" s="34"/>
      <c r="C32" s="38"/>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40"/>
      <c r="AG32" s="35"/>
      <c r="AH32" s="36"/>
      <c r="AK32" s="121"/>
      <c r="AL32" s="149" t="s">
        <v>99</v>
      </c>
      <c r="AM32" s="149"/>
      <c r="AN32" s="149"/>
      <c r="AO32" s="149"/>
      <c r="AP32" s="149"/>
      <c r="AQ32" s="89">
        <v>0.39583333333333331</v>
      </c>
      <c r="AR32" s="117"/>
      <c r="AS32" s="112"/>
      <c r="AT32" s="112"/>
      <c r="AV32" s="47" t="s">
        <v>69</v>
      </c>
    </row>
    <row r="33" spans="2:58" ht="15.75" customHeight="1" x14ac:dyDescent="0.25">
      <c r="B33" s="34"/>
      <c r="C33" s="267" t="s">
        <v>17</v>
      </c>
      <c r="D33" s="268"/>
      <c r="E33" s="215" t="s">
        <v>16</v>
      </c>
      <c r="F33" s="215"/>
      <c r="G33" s="215"/>
      <c r="H33" s="215"/>
      <c r="I33" s="194" t="str">
        <f>I25</f>
        <v>Segunda</v>
      </c>
      <c r="J33" s="195"/>
      <c r="K33" s="195"/>
      <c r="L33" s="195"/>
      <c r="M33" s="194" t="str">
        <f>M25</f>
        <v>Terça</v>
      </c>
      <c r="N33" s="195"/>
      <c r="O33" s="195"/>
      <c r="P33" s="195"/>
      <c r="Q33" s="194" t="str">
        <f>Q25</f>
        <v>Quarta</v>
      </c>
      <c r="R33" s="195"/>
      <c r="S33" s="195"/>
      <c r="T33" s="195"/>
      <c r="U33" s="194" t="str">
        <f>U25</f>
        <v>Quinta</v>
      </c>
      <c r="V33" s="195"/>
      <c r="W33" s="195"/>
      <c r="X33" s="195"/>
      <c r="Y33" s="194" t="str">
        <f>Y25</f>
        <v>Sexta</v>
      </c>
      <c r="Z33" s="195"/>
      <c r="AA33" s="195"/>
      <c r="AB33" s="195"/>
      <c r="AC33" s="194" t="str">
        <f>AC25</f>
        <v>Sábado</v>
      </c>
      <c r="AD33" s="195"/>
      <c r="AE33" s="195"/>
      <c r="AF33" s="214"/>
      <c r="AG33" s="35"/>
      <c r="AH33" s="36"/>
      <c r="AK33" s="122"/>
      <c r="AL33" s="153" t="str">
        <f>IF(OR(AQ32=BF43,AQ32=BF44,AQ32=BF45,AQ32=BF46,AQ32=BF47),"","Atualize o horário do intervalo neste período")</f>
        <v/>
      </c>
      <c r="AM33" s="153"/>
      <c r="AN33" s="153"/>
      <c r="AO33" s="153"/>
      <c r="AP33" s="153"/>
      <c r="AQ33" s="125"/>
      <c r="AR33" s="123"/>
      <c r="AS33" s="112"/>
      <c r="AT33" s="112"/>
      <c r="AV33" s="47" t="s">
        <v>70</v>
      </c>
      <c r="AY33" s="71" t="s">
        <v>95</v>
      </c>
      <c r="AZ33" s="72"/>
      <c r="BF33" s="76">
        <v>3.472222222222222E-3</v>
      </c>
    </row>
    <row r="34" spans="2:58" ht="15.75" customHeight="1" x14ac:dyDescent="0.25">
      <c r="B34" s="34"/>
      <c r="C34" s="260" t="s">
        <v>19</v>
      </c>
      <c r="D34" s="261"/>
      <c r="E34" s="266">
        <f>IF($AY$39=0,0,AV58)</f>
        <v>0</v>
      </c>
      <c r="F34" s="266"/>
      <c r="G34" s="266"/>
      <c r="H34" s="266"/>
      <c r="I34" s="80"/>
      <c r="J34" s="176"/>
      <c r="K34" s="177"/>
      <c r="L34" s="177"/>
      <c r="M34" s="80"/>
      <c r="N34" s="176"/>
      <c r="O34" s="177"/>
      <c r="P34" s="177"/>
      <c r="Q34" s="80"/>
      <c r="R34" s="176"/>
      <c r="S34" s="177"/>
      <c r="T34" s="177"/>
      <c r="U34" s="80"/>
      <c r="V34" s="176"/>
      <c r="W34" s="177"/>
      <c r="X34" s="177"/>
      <c r="Y34" s="80"/>
      <c r="Z34" s="176"/>
      <c r="AA34" s="177"/>
      <c r="AB34" s="177"/>
      <c r="AC34" s="143"/>
      <c r="AD34" s="205" t="s">
        <v>165</v>
      </c>
      <c r="AE34" s="206"/>
      <c r="AF34" s="207"/>
      <c r="AG34" s="35"/>
      <c r="AH34" s="36"/>
      <c r="AS34" s="112"/>
      <c r="AT34" s="112"/>
      <c r="AV34" s="47" t="s">
        <v>71</v>
      </c>
      <c r="AY34" s="73" t="str">
        <f>0&amp;":"&amp;AZ34&amp;":"&amp;0</f>
        <v>0:50:0</v>
      </c>
      <c r="AZ34" s="71">
        <f>AW15</f>
        <v>50</v>
      </c>
      <c r="BF34" s="76">
        <v>6.9444444444444441E-3</v>
      </c>
    </row>
    <row r="35" spans="2:58" ht="15.75" customHeight="1" x14ac:dyDescent="0.25">
      <c r="B35" s="34"/>
      <c r="C35" s="262"/>
      <c r="D35" s="263"/>
      <c r="E35" s="266">
        <f>IF($AY$39=0,1,AV59)</f>
        <v>1</v>
      </c>
      <c r="F35" s="266"/>
      <c r="G35" s="266"/>
      <c r="H35" s="266"/>
      <c r="I35" s="80"/>
      <c r="J35" s="176"/>
      <c r="K35" s="177"/>
      <c r="L35" s="177"/>
      <c r="M35" s="80"/>
      <c r="N35" s="182"/>
      <c r="O35" s="183"/>
      <c r="P35" s="184"/>
      <c r="Q35" s="80"/>
      <c r="R35" s="176"/>
      <c r="S35" s="177"/>
      <c r="T35" s="177"/>
      <c r="U35" s="80"/>
      <c r="V35" s="176"/>
      <c r="W35" s="177"/>
      <c r="X35" s="177"/>
      <c r="Y35" s="80"/>
      <c r="Z35" s="176"/>
      <c r="AA35" s="177"/>
      <c r="AB35" s="177"/>
      <c r="AC35" s="143"/>
      <c r="AD35" s="205" t="s">
        <v>165</v>
      </c>
      <c r="AE35" s="206"/>
      <c r="AF35" s="207"/>
      <c r="AG35" s="35"/>
      <c r="AH35" s="36"/>
      <c r="AK35" s="124"/>
      <c r="AL35" s="152" t="s">
        <v>135</v>
      </c>
      <c r="AM35" s="152"/>
      <c r="AN35" s="152"/>
      <c r="AO35" s="152"/>
      <c r="AP35" s="152"/>
      <c r="AQ35" s="115">
        <v>1.0416666666666666E-2</v>
      </c>
      <c r="AR35" s="116"/>
      <c r="AS35" s="112"/>
      <c r="AT35" s="112"/>
      <c r="AV35" s="47" t="s">
        <v>72</v>
      </c>
      <c r="BF35" s="76">
        <v>1.0416666666666666E-2</v>
      </c>
    </row>
    <row r="36" spans="2:58" ht="15.75" customHeight="1" x14ac:dyDescent="0.25">
      <c r="B36" s="34"/>
      <c r="C36" s="262"/>
      <c r="D36" s="263"/>
      <c r="E36" s="266">
        <f>IF($AY$39=0,2,AV60)</f>
        <v>2</v>
      </c>
      <c r="F36" s="266"/>
      <c r="G36" s="266"/>
      <c r="H36" s="266"/>
      <c r="I36" s="80"/>
      <c r="J36" s="176"/>
      <c r="K36" s="177"/>
      <c r="L36" s="177"/>
      <c r="M36" s="80"/>
      <c r="N36" s="182"/>
      <c r="O36" s="183"/>
      <c r="P36" s="184"/>
      <c r="Q36" s="80"/>
      <c r="R36" s="182"/>
      <c r="S36" s="183"/>
      <c r="T36" s="184"/>
      <c r="U36" s="80"/>
      <c r="V36" s="176"/>
      <c r="W36" s="177"/>
      <c r="X36" s="177"/>
      <c r="Y36" s="80"/>
      <c r="Z36" s="182"/>
      <c r="AA36" s="183"/>
      <c r="AB36" s="184"/>
      <c r="AC36" s="143"/>
      <c r="AD36" s="205" t="s">
        <v>165</v>
      </c>
      <c r="AE36" s="206"/>
      <c r="AF36" s="207"/>
      <c r="AG36" s="35"/>
      <c r="AH36" s="36"/>
      <c r="AK36" s="121"/>
      <c r="AL36" s="112"/>
      <c r="AM36" s="112"/>
      <c r="AN36" s="112"/>
      <c r="AO36" s="112"/>
      <c r="AP36" s="112"/>
      <c r="AQ36" s="112"/>
      <c r="AR36" s="117"/>
      <c r="AS36" s="112"/>
      <c r="AT36" s="112"/>
      <c r="AV36" s="47" t="s">
        <v>73</v>
      </c>
      <c r="BF36" s="76">
        <v>1.3888888888888888E-2</v>
      </c>
    </row>
    <row r="37" spans="2:58" ht="15.75" customHeight="1" x14ac:dyDescent="0.25">
      <c r="B37" s="34"/>
      <c r="C37" s="262"/>
      <c r="D37" s="263"/>
      <c r="E37" s="266">
        <f>IF($AY$39=0,3,AV61)</f>
        <v>3</v>
      </c>
      <c r="F37" s="266"/>
      <c r="G37" s="266"/>
      <c r="H37" s="266"/>
      <c r="I37" s="80"/>
      <c r="J37" s="176"/>
      <c r="K37" s="177"/>
      <c r="L37" s="177"/>
      <c r="M37" s="80"/>
      <c r="N37" s="182"/>
      <c r="O37" s="183"/>
      <c r="P37" s="184"/>
      <c r="Q37" s="80"/>
      <c r="R37" s="182"/>
      <c r="S37" s="183"/>
      <c r="T37" s="184"/>
      <c r="U37" s="80"/>
      <c r="V37" s="176"/>
      <c r="W37" s="177"/>
      <c r="X37" s="177"/>
      <c r="Y37" s="80"/>
      <c r="Z37" s="182"/>
      <c r="AA37" s="183"/>
      <c r="AB37" s="184"/>
      <c r="AC37" s="143"/>
      <c r="AD37" s="205" t="s">
        <v>165</v>
      </c>
      <c r="AE37" s="206"/>
      <c r="AF37" s="207"/>
      <c r="AG37" s="35"/>
      <c r="AH37" s="36"/>
      <c r="AK37" s="121"/>
      <c r="AL37" s="149" t="s">
        <v>118</v>
      </c>
      <c r="AM37" s="149"/>
      <c r="AN37" s="149"/>
      <c r="AO37" s="149"/>
      <c r="AP37" s="149"/>
      <c r="AQ37" s="118" t="str">
        <f>IF(AW54=0,AW53&amp;":"&amp;AW54&amp;AW54,IF(AW54=5,AW53&amp;":"&amp;0&amp;AW54,AW53&amp;":"&amp;AW54))</f>
        <v>12:20</v>
      </c>
      <c r="AR37" s="117"/>
      <c r="AV37" s="47" t="s">
        <v>74</v>
      </c>
      <c r="AY37" s="30" t="s">
        <v>96</v>
      </c>
      <c r="BF37" s="76">
        <v>1.7361111111111112E-2</v>
      </c>
    </row>
    <row r="38" spans="2:58" ht="15.75" customHeight="1" thickBot="1" x14ac:dyDescent="0.3">
      <c r="B38" s="34"/>
      <c r="C38" s="264"/>
      <c r="D38" s="265"/>
      <c r="E38" s="259">
        <f>IF($AY$39=0,4,AV62)</f>
        <v>4</v>
      </c>
      <c r="F38" s="259"/>
      <c r="G38" s="259"/>
      <c r="H38" s="259"/>
      <c r="I38" s="81"/>
      <c r="J38" s="255"/>
      <c r="K38" s="256"/>
      <c r="L38" s="257"/>
      <c r="M38" s="81"/>
      <c r="N38" s="255"/>
      <c r="O38" s="256"/>
      <c r="P38" s="257"/>
      <c r="Q38" s="81"/>
      <c r="R38" s="255"/>
      <c r="S38" s="256"/>
      <c r="T38" s="257"/>
      <c r="U38" s="81"/>
      <c r="V38" s="255"/>
      <c r="W38" s="256"/>
      <c r="X38" s="257"/>
      <c r="Y38" s="81"/>
      <c r="Z38" s="255"/>
      <c r="AA38" s="256"/>
      <c r="AB38" s="257"/>
      <c r="AC38" s="144"/>
      <c r="AD38" s="273" t="s">
        <v>165</v>
      </c>
      <c r="AE38" s="274"/>
      <c r="AF38" s="275"/>
      <c r="AG38" s="35"/>
      <c r="AH38" s="36"/>
      <c r="AK38" s="121"/>
      <c r="AL38" s="112"/>
      <c r="AM38" s="112"/>
      <c r="AN38" s="112"/>
      <c r="AO38" s="112"/>
      <c r="AP38" s="112"/>
      <c r="AQ38" s="112"/>
      <c r="AR38" s="117"/>
      <c r="AV38" s="47" t="s">
        <v>75</v>
      </c>
      <c r="AY38" s="74" t="b">
        <v>0</v>
      </c>
      <c r="BF38" s="76">
        <v>2.0833333333333332E-2</v>
      </c>
    </row>
    <row r="39" spans="2:58" ht="15.75" customHeight="1" x14ac:dyDescent="0.25">
      <c r="B39" s="34"/>
      <c r="C39" s="67"/>
      <c r="D39" s="67"/>
      <c r="E39" s="67"/>
      <c r="F39" s="101"/>
      <c r="G39" s="101"/>
      <c r="H39" s="101"/>
      <c r="I39" s="70"/>
      <c r="J39" s="68"/>
      <c r="K39" s="68"/>
      <c r="L39" s="68"/>
      <c r="M39" s="70"/>
      <c r="N39" s="68"/>
      <c r="O39" s="68"/>
      <c r="P39" s="68"/>
      <c r="Q39" s="70"/>
      <c r="R39" s="68"/>
      <c r="S39" s="68"/>
      <c r="T39" s="68"/>
      <c r="U39" s="70"/>
      <c r="V39" s="68"/>
      <c r="W39" s="68"/>
      <c r="X39" s="68"/>
      <c r="Y39" s="70"/>
      <c r="Z39" s="68"/>
      <c r="AA39" s="68"/>
      <c r="AB39" s="68"/>
      <c r="AC39" s="70"/>
      <c r="AD39" s="68"/>
      <c r="AE39" s="69"/>
      <c r="AF39" s="69"/>
      <c r="AG39" s="35"/>
      <c r="AH39" s="36"/>
      <c r="AK39" s="121"/>
      <c r="AL39" s="149" t="s">
        <v>99</v>
      </c>
      <c r="AM39" s="149"/>
      <c r="AN39" s="149"/>
      <c r="AO39" s="149"/>
      <c r="AP39" s="149"/>
      <c r="AQ39" s="89">
        <v>0.61805555555555558</v>
      </c>
      <c r="AR39" s="117"/>
      <c r="AY39" s="17">
        <f>IF(AY38=TRUE,1,0)</f>
        <v>0</v>
      </c>
    </row>
    <row r="40" spans="2:58" ht="15.75" customHeight="1" thickBot="1" x14ac:dyDescent="0.3">
      <c r="B40" s="34"/>
      <c r="C40" s="258" t="str">
        <f>IF(AY11=0,"Selecione seu regime de trabalho.",IF(OR(AP21="",AL21=CEILING(AW22,1)),"",IF(AP21=1,"Falta 1 célula",IF(AL21&lt;CEILING(AW22,1),"Ainda faltam "&amp;AP21&amp;" células",IF(AL21&gt;CEILING(AW22,1),"Número máximo de células ultrapassado! Apague "&amp;AL21-CEILING(AW22,1)&amp;" célula(s)")))))</f>
        <v>Selecione seu regime de trabalho.</v>
      </c>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35"/>
      <c r="AH40" s="36"/>
      <c r="AK40" s="122"/>
      <c r="AL40" s="153" t="str">
        <f>IF(OR(AQ39=BF51,AQ39=BF52,AQ39=BF53,AQ39=BF54,AQ39=BF55),"","Atualize o horário do intervalo neste período")</f>
        <v/>
      </c>
      <c r="AM40" s="153"/>
      <c r="AN40" s="153"/>
      <c r="AO40" s="153"/>
      <c r="AP40" s="153"/>
      <c r="AQ40" s="119"/>
      <c r="AR40" s="120"/>
      <c r="AV40" s="17" t="s">
        <v>97</v>
      </c>
      <c r="BC40" s="72" t="s">
        <v>98</v>
      </c>
    </row>
    <row r="41" spans="2:58" ht="15.75" customHeight="1" x14ac:dyDescent="0.25">
      <c r="B41" s="34"/>
      <c r="C41" s="208" t="s">
        <v>140</v>
      </c>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10"/>
      <c r="AG41" s="35"/>
      <c r="AH41" s="36"/>
      <c r="AV41" s="17">
        <f>IF(OR(AQ28="",AQ30="",AQ32="",AQ37="",AQ39="",AQ44="",AQ46=""),0,1)</f>
        <v>1</v>
      </c>
      <c r="AX41" s="72"/>
      <c r="AY41" s="72"/>
      <c r="AZ41" s="72"/>
      <c r="BA41" s="72"/>
      <c r="BB41" s="72"/>
      <c r="BF41" s="72"/>
    </row>
    <row r="42" spans="2:58" ht="15.75" customHeight="1" x14ac:dyDescent="0.25">
      <c r="B42" s="34"/>
      <c r="C42" s="211"/>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3"/>
      <c r="AG42" s="35"/>
      <c r="AH42" s="36"/>
      <c r="AK42" s="124"/>
      <c r="AL42" s="152" t="s">
        <v>136</v>
      </c>
      <c r="AM42" s="152"/>
      <c r="AN42" s="152"/>
      <c r="AO42" s="152"/>
      <c r="AP42" s="152"/>
      <c r="AQ42" s="115">
        <v>1.0416666666666666E-2</v>
      </c>
      <c r="AR42" s="116"/>
      <c r="AV42" s="73" t="str">
        <f t="shared" ref="AV42:AV47" si="0">HOUR(AX42)&amp;"h"&amp;AZ42&amp;" - "&amp;HOUR(AY42)&amp;"h"&amp;BA42</f>
        <v>7h00 - 7h50</v>
      </c>
      <c r="AW42" s="17" t="s">
        <v>100</v>
      </c>
      <c r="AX42" s="73" t="str">
        <f>BC42</f>
        <v>7:00</v>
      </c>
      <c r="AY42" s="73">
        <f t="shared" ref="AY42:AY47" si="1">AX42+$AY$34</f>
        <v>0.3263888888888889</v>
      </c>
      <c r="AZ42" s="73" t="str">
        <f>IF(MINUTE(AX42)=0,MINUTE(AX42)&amp;MINUTE(AX42),IF(MINUTE(AX42)&lt;10,"0"&amp;MINUTE(AX42),MINUTE(AX42)))</f>
        <v>00</v>
      </c>
      <c r="BA42" s="75">
        <f>IF(MINUTE(AY42)=0,MINUTE(AY42)&amp;MINUTE(AY42),IF(MINUTE(AY42)&lt;10,"0"&amp;MINUTE(AY42),MINUTE(AY42)))</f>
        <v>50</v>
      </c>
      <c r="BC42" s="76" t="str">
        <f>AQ30</f>
        <v>7:00</v>
      </c>
      <c r="BF42" s="73" t="str">
        <f>BC42</f>
        <v>7:00</v>
      </c>
    </row>
    <row r="43" spans="2:58" ht="15.75" customHeight="1" x14ac:dyDescent="0.25">
      <c r="B43" s="34"/>
      <c r="C43" s="267" t="s">
        <v>146</v>
      </c>
      <c r="D43" s="270"/>
      <c r="E43" s="269" t="s">
        <v>142</v>
      </c>
      <c r="F43" s="268"/>
      <c r="G43" s="268"/>
      <c r="H43" s="268"/>
      <c r="I43" s="268"/>
      <c r="J43" s="268"/>
      <c r="K43" s="268"/>
      <c r="L43" s="268"/>
      <c r="M43" s="268"/>
      <c r="N43" s="268"/>
      <c r="O43" s="268"/>
      <c r="P43" s="268"/>
      <c r="Q43" s="270"/>
      <c r="R43" s="269" t="s">
        <v>143</v>
      </c>
      <c r="S43" s="268"/>
      <c r="T43" s="268"/>
      <c r="U43" s="268"/>
      <c r="V43" s="268"/>
      <c r="W43" s="268"/>
      <c r="X43" s="268"/>
      <c r="Y43" s="268"/>
      <c r="Z43" s="270"/>
      <c r="AA43" s="269" t="s">
        <v>145</v>
      </c>
      <c r="AB43" s="270"/>
      <c r="AC43" s="269" t="s">
        <v>147</v>
      </c>
      <c r="AD43" s="270"/>
      <c r="AE43" s="216" t="s">
        <v>144</v>
      </c>
      <c r="AF43" s="217"/>
      <c r="AG43" s="35"/>
      <c r="AH43" s="1"/>
      <c r="AK43" s="121"/>
      <c r="AL43" s="112"/>
      <c r="AM43" s="112"/>
      <c r="AN43" s="112"/>
      <c r="AO43" s="112"/>
      <c r="AP43" s="112"/>
      <c r="AQ43" s="112"/>
      <c r="AR43" s="126"/>
      <c r="AV43" s="73" t="str">
        <f t="shared" si="0"/>
        <v>7h50 - 8h40</v>
      </c>
      <c r="AW43" s="77">
        <v>420</v>
      </c>
      <c r="AX43" s="73">
        <f>IF(AY42=$AQ$32,AY42+$AQ$28,AY42)</f>
        <v>0.3263888888888889</v>
      </c>
      <c r="AY43" s="73">
        <f t="shared" si="1"/>
        <v>0.3611111111111111</v>
      </c>
      <c r="AZ43" s="75">
        <f t="shared" ref="AZ43:BA47" si="2">IF(MINUTE(AX43)=0,MINUTE(AX43)&amp;MINUTE(AX43),IF(MINUTE(AX43)&lt;10,"0"&amp;MINUTE(AX43),MINUTE(AX43)))</f>
        <v>50</v>
      </c>
      <c r="BA43" s="75">
        <f t="shared" si="2"/>
        <v>40</v>
      </c>
      <c r="BC43" s="72"/>
      <c r="BF43" s="73">
        <f>BF42+$AY$34</f>
        <v>0.3263888888888889</v>
      </c>
    </row>
    <row r="44" spans="2:58" ht="15.75" customHeight="1" x14ac:dyDescent="0.25">
      <c r="B44" s="34"/>
      <c r="C44" s="161"/>
      <c r="D44" s="156"/>
      <c r="E44" s="154"/>
      <c r="F44" s="155"/>
      <c r="G44" s="155"/>
      <c r="H44" s="155"/>
      <c r="I44" s="155"/>
      <c r="J44" s="155"/>
      <c r="K44" s="155"/>
      <c r="L44" s="155"/>
      <c r="M44" s="155"/>
      <c r="N44" s="155"/>
      <c r="O44" s="155"/>
      <c r="P44" s="155"/>
      <c r="Q44" s="156"/>
      <c r="R44" s="154"/>
      <c r="S44" s="155"/>
      <c r="T44" s="155"/>
      <c r="U44" s="155"/>
      <c r="V44" s="155"/>
      <c r="W44" s="155"/>
      <c r="X44" s="155"/>
      <c r="Y44" s="155"/>
      <c r="Z44" s="156"/>
      <c r="AA44" s="271"/>
      <c r="AB44" s="272"/>
      <c r="AC44" s="150"/>
      <c r="AD44" s="150"/>
      <c r="AE44" s="154"/>
      <c r="AF44" s="157"/>
      <c r="AG44" s="35"/>
      <c r="AH44" s="1"/>
      <c r="AK44" s="121"/>
      <c r="AL44" s="149" t="s">
        <v>119</v>
      </c>
      <c r="AM44" s="149"/>
      <c r="AN44" s="149"/>
      <c r="AO44" s="149"/>
      <c r="AP44" s="149"/>
      <c r="AQ44" s="118" t="str">
        <f>IF(AW62=0,AW61&amp;":"&amp;AW62&amp;AW62,IF(AW62=5,AW61&amp;":"&amp;0&amp;AW62,AW61&amp;":"&amp;AW62))</f>
        <v>18:10</v>
      </c>
      <c r="AR44" s="117"/>
      <c r="AV44" s="73" t="str">
        <f t="shared" si="0"/>
        <v>8h40 - 9h30</v>
      </c>
      <c r="AW44" s="78"/>
      <c r="AX44" s="73">
        <f>IF(AY43=$AQ$32,AY43+$AQ$28,AY43)</f>
        <v>0.3611111111111111</v>
      </c>
      <c r="AY44" s="73">
        <f t="shared" si="1"/>
        <v>0.39583333333333331</v>
      </c>
      <c r="AZ44" s="75">
        <f t="shared" si="2"/>
        <v>40</v>
      </c>
      <c r="BA44" s="75">
        <f t="shared" si="2"/>
        <v>30</v>
      </c>
      <c r="BC44" s="72"/>
      <c r="BF44" s="73">
        <f>BF43+$AY$34</f>
        <v>0.3611111111111111</v>
      </c>
    </row>
    <row r="45" spans="2:58" ht="15.75" customHeight="1" x14ac:dyDescent="0.25">
      <c r="B45" s="34"/>
      <c r="C45" s="161"/>
      <c r="D45" s="156"/>
      <c r="E45" s="154"/>
      <c r="F45" s="155"/>
      <c r="G45" s="155"/>
      <c r="H45" s="155"/>
      <c r="I45" s="155"/>
      <c r="J45" s="155"/>
      <c r="K45" s="155"/>
      <c r="L45" s="155"/>
      <c r="M45" s="155"/>
      <c r="N45" s="155"/>
      <c r="O45" s="155"/>
      <c r="P45" s="155"/>
      <c r="Q45" s="156"/>
      <c r="R45" s="154"/>
      <c r="S45" s="155"/>
      <c r="T45" s="155"/>
      <c r="U45" s="155"/>
      <c r="V45" s="155"/>
      <c r="W45" s="155"/>
      <c r="X45" s="155"/>
      <c r="Y45" s="155"/>
      <c r="Z45" s="156"/>
      <c r="AA45" s="271"/>
      <c r="AB45" s="272"/>
      <c r="AC45" s="150"/>
      <c r="AD45" s="150"/>
      <c r="AE45" s="154"/>
      <c r="AF45" s="157"/>
      <c r="AG45" s="35"/>
      <c r="AH45" s="36"/>
      <c r="AK45" s="121"/>
      <c r="AL45" s="112"/>
      <c r="AM45" s="112"/>
      <c r="AN45" s="112"/>
      <c r="AO45" s="112"/>
      <c r="AP45" s="112"/>
      <c r="AQ45" s="112"/>
      <c r="AR45" s="127"/>
      <c r="AS45" s="112"/>
      <c r="AT45" s="112"/>
      <c r="AV45" s="73" t="str">
        <f t="shared" si="0"/>
        <v>9h45 - 10h35</v>
      </c>
      <c r="AW45" s="17">
        <f>TRUNC(AW43/60,0)</f>
        <v>7</v>
      </c>
      <c r="AX45" s="73">
        <f>IF(AY44=$AQ$32,AY44+$AQ$28,AY44)</f>
        <v>0.40625</v>
      </c>
      <c r="AY45" s="73">
        <f t="shared" si="1"/>
        <v>0.44097222222222221</v>
      </c>
      <c r="AZ45" s="75">
        <f t="shared" si="2"/>
        <v>45</v>
      </c>
      <c r="BA45" s="75">
        <f t="shared" si="2"/>
        <v>35</v>
      </c>
      <c r="BF45" s="73">
        <f>BF44+$AY$34</f>
        <v>0.39583333333333331</v>
      </c>
    </row>
    <row r="46" spans="2:58" ht="15.75" customHeight="1" x14ac:dyDescent="0.25">
      <c r="B46" s="34"/>
      <c r="C46" s="161"/>
      <c r="D46" s="156"/>
      <c r="E46" s="154"/>
      <c r="F46" s="155"/>
      <c r="G46" s="155"/>
      <c r="H46" s="155"/>
      <c r="I46" s="155"/>
      <c r="J46" s="155"/>
      <c r="K46" s="155"/>
      <c r="L46" s="155"/>
      <c r="M46" s="155"/>
      <c r="N46" s="155"/>
      <c r="O46" s="155"/>
      <c r="P46" s="155"/>
      <c r="Q46" s="156"/>
      <c r="R46" s="154"/>
      <c r="S46" s="155"/>
      <c r="T46" s="155"/>
      <c r="U46" s="155"/>
      <c r="V46" s="155"/>
      <c r="W46" s="155"/>
      <c r="X46" s="155"/>
      <c r="Y46" s="155"/>
      <c r="Z46" s="156"/>
      <c r="AA46" s="271"/>
      <c r="AB46" s="272"/>
      <c r="AC46" s="150"/>
      <c r="AD46" s="150"/>
      <c r="AE46" s="154"/>
      <c r="AF46" s="157"/>
      <c r="AG46" s="35"/>
      <c r="AH46" s="36"/>
      <c r="AK46" s="121"/>
      <c r="AL46" s="149" t="s">
        <v>99</v>
      </c>
      <c r="AM46" s="149"/>
      <c r="AN46" s="149"/>
      <c r="AO46" s="149"/>
      <c r="AP46" s="149"/>
      <c r="AQ46" s="89">
        <v>0.86111111111111116</v>
      </c>
      <c r="AR46" s="117"/>
      <c r="AS46" s="112"/>
      <c r="AT46" s="112"/>
      <c r="AV46" s="73" t="str">
        <f t="shared" si="0"/>
        <v>10h35 - 11h25</v>
      </c>
      <c r="AW46" s="77">
        <f>AW43-AW45*60</f>
        <v>0</v>
      </c>
      <c r="AX46" s="73">
        <f>IF(AY45=$AQ$32,AY45+$AQ$28,AY45)</f>
        <v>0.44097222222222221</v>
      </c>
      <c r="AY46" s="73">
        <f t="shared" si="1"/>
        <v>0.47569444444444442</v>
      </c>
      <c r="AZ46" s="75">
        <f t="shared" si="2"/>
        <v>35</v>
      </c>
      <c r="BA46" s="75">
        <f t="shared" si="2"/>
        <v>25</v>
      </c>
      <c r="BC46" s="72"/>
      <c r="BF46" s="73">
        <f>BF45+$AY$34</f>
        <v>0.43055555555555552</v>
      </c>
    </row>
    <row r="47" spans="2:58" ht="15.75" customHeight="1" x14ac:dyDescent="0.25">
      <c r="B47" s="34"/>
      <c r="C47" s="161"/>
      <c r="D47" s="156"/>
      <c r="E47" s="154"/>
      <c r="F47" s="155"/>
      <c r="G47" s="155"/>
      <c r="H47" s="155"/>
      <c r="I47" s="155"/>
      <c r="J47" s="155"/>
      <c r="K47" s="155"/>
      <c r="L47" s="155"/>
      <c r="M47" s="155"/>
      <c r="N47" s="155"/>
      <c r="O47" s="155"/>
      <c r="P47" s="155"/>
      <c r="Q47" s="156"/>
      <c r="R47" s="154"/>
      <c r="S47" s="155"/>
      <c r="T47" s="155"/>
      <c r="U47" s="155"/>
      <c r="V47" s="155"/>
      <c r="W47" s="155"/>
      <c r="X47" s="155"/>
      <c r="Y47" s="155"/>
      <c r="Z47" s="156"/>
      <c r="AA47" s="271"/>
      <c r="AB47" s="272"/>
      <c r="AC47" s="150"/>
      <c r="AD47" s="150"/>
      <c r="AE47" s="154"/>
      <c r="AF47" s="157"/>
      <c r="AG47" s="35"/>
      <c r="AH47" s="36"/>
      <c r="AK47" s="122"/>
      <c r="AL47" s="153" t="str">
        <f>IF(OR(AQ46=BF58,AQ46=BF59,AQ46=BF60,AQ46=BF61,AQ46=BF62),"","Atualize o horário do intervalo neste período")</f>
        <v/>
      </c>
      <c r="AM47" s="153"/>
      <c r="AN47" s="153"/>
      <c r="AO47" s="153"/>
      <c r="AP47" s="153"/>
      <c r="AQ47" s="125"/>
      <c r="AR47" s="120"/>
      <c r="AS47" s="112"/>
      <c r="AT47" s="112"/>
      <c r="AV47" s="73" t="str">
        <f t="shared" si="0"/>
        <v>11h25 - 12h15</v>
      </c>
      <c r="AX47" s="73">
        <f>IF(AY46=$AQ$32,AY46+$AQ$28,AY46)</f>
        <v>0.47569444444444442</v>
      </c>
      <c r="AY47" s="73">
        <f t="shared" si="1"/>
        <v>0.51041666666666663</v>
      </c>
      <c r="AZ47" s="75">
        <f t="shared" si="2"/>
        <v>25</v>
      </c>
      <c r="BA47" s="75">
        <f t="shared" si="2"/>
        <v>15</v>
      </c>
      <c r="BF47" s="73">
        <f>BF46+$AY$34</f>
        <v>0.46527777777777773</v>
      </c>
    </row>
    <row r="48" spans="2:58" ht="15.75" customHeight="1" thickBot="1" x14ac:dyDescent="0.3">
      <c r="B48" s="34"/>
      <c r="C48" s="161"/>
      <c r="D48" s="156"/>
      <c r="E48" s="154"/>
      <c r="F48" s="155"/>
      <c r="G48" s="155"/>
      <c r="H48" s="155"/>
      <c r="I48" s="155"/>
      <c r="J48" s="155"/>
      <c r="K48" s="155"/>
      <c r="L48" s="155"/>
      <c r="M48" s="155"/>
      <c r="N48" s="155"/>
      <c r="O48" s="155"/>
      <c r="P48" s="155"/>
      <c r="Q48" s="156"/>
      <c r="R48" s="154"/>
      <c r="S48" s="155"/>
      <c r="T48" s="155"/>
      <c r="U48" s="155"/>
      <c r="V48" s="155"/>
      <c r="W48" s="155"/>
      <c r="X48" s="155"/>
      <c r="Y48" s="155"/>
      <c r="Z48" s="156"/>
      <c r="AA48" s="271"/>
      <c r="AB48" s="272"/>
      <c r="AC48" s="150"/>
      <c r="AD48" s="150"/>
      <c r="AE48" s="154"/>
      <c r="AF48" s="157"/>
      <c r="AG48" s="35"/>
      <c r="AH48" s="36"/>
      <c r="AS48" s="112"/>
      <c r="AT48" s="112"/>
      <c r="AV48" s="72"/>
      <c r="AX48" s="71"/>
      <c r="AY48" s="71"/>
      <c r="AZ48" s="72"/>
      <c r="BA48" s="72"/>
      <c r="BC48" s="72"/>
      <c r="BF48" s="71"/>
    </row>
    <row r="49" spans="2:58" ht="15.75" customHeight="1" x14ac:dyDescent="0.25">
      <c r="B49" s="34"/>
      <c r="C49" s="161"/>
      <c r="D49" s="156"/>
      <c r="E49" s="154"/>
      <c r="F49" s="155"/>
      <c r="G49" s="155"/>
      <c r="H49" s="155"/>
      <c r="I49" s="155"/>
      <c r="J49" s="155"/>
      <c r="K49" s="155"/>
      <c r="L49" s="155"/>
      <c r="M49" s="155"/>
      <c r="N49" s="155"/>
      <c r="O49" s="155"/>
      <c r="P49" s="155"/>
      <c r="Q49" s="156"/>
      <c r="R49" s="154"/>
      <c r="S49" s="155"/>
      <c r="T49" s="155"/>
      <c r="U49" s="155"/>
      <c r="V49" s="155"/>
      <c r="W49" s="155"/>
      <c r="X49" s="155"/>
      <c r="Y49" s="155"/>
      <c r="Z49" s="156"/>
      <c r="AA49" s="271"/>
      <c r="AB49" s="272"/>
      <c r="AC49" s="150"/>
      <c r="AD49" s="150"/>
      <c r="AE49" s="154"/>
      <c r="AF49" s="157"/>
      <c r="AG49" s="35"/>
      <c r="AH49" s="36"/>
      <c r="AK49" s="285" t="s">
        <v>159</v>
      </c>
      <c r="AL49" s="286"/>
      <c r="AM49" s="286"/>
      <c r="AN49" s="286"/>
      <c r="AO49" s="286"/>
      <c r="AP49" s="286"/>
      <c r="AQ49" s="286"/>
      <c r="AR49" s="287"/>
      <c r="AS49" s="112"/>
      <c r="AT49" s="112"/>
      <c r="AV49" s="72"/>
      <c r="AW49" s="79"/>
      <c r="AX49" s="71"/>
      <c r="AY49" s="71"/>
      <c r="AZ49" s="72"/>
      <c r="BA49" s="72"/>
      <c r="BC49" s="72"/>
      <c r="BF49" s="71"/>
    </row>
    <row r="50" spans="2:58" ht="15.75" customHeight="1" x14ac:dyDescent="0.25">
      <c r="B50" s="34"/>
      <c r="C50" s="161"/>
      <c r="D50" s="156"/>
      <c r="E50" s="154"/>
      <c r="F50" s="155"/>
      <c r="G50" s="155"/>
      <c r="H50" s="155"/>
      <c r="I50" s="155"/>
      <c r="J50" s="155"/>
      <c r="K50" s="155"/>
      <c r="L50" s="155"/>
      <c r="M50" s="155"/>
      <c r="N50" s="155"/>
      <c r="O50" s="155"/>
      <c r="P50" s="155"/>
      <c r="Q50" s="156"/>
      <c r="R50" s="154"/>
      <c r="S50" s="155"/>
      <c r="T50" s="155"/>
      <c r="U50" s="155"/>
      <c r="V50" s="155"/>
      <c r="W50" s="155"/>
      <c r="X50" s="155"/>
      <c r="Y50" s="155"/>
      <c r="Z50" s="156"/>
      <c r="AA50" s="271"/>
      <c r="AB50" s="272"/>
      <c r="AC50" s="150"/>
      <c r="AD50" s="150"/>
      <c r="AE50" s="154"/>
      <c r="AF50" s="157"/>
      <c r="AG50" s="35"/>
      <c r="AH50" s="36"/>
      <c r="AK50" s="288"/>
      <c r="AL50" s="289"/>
      <c r="AM50" s="289"/>
      <c r="AN50" s="289"/>
      <c r="AO50" s="289"/>
      <c r="AP50" s="289"/>
      <c r="AQ50" s="289"/>
      <c r="AR50" s="290"/>
      <c r="AS50" s="112"/>
      <c r="AT50" s="112"/>
      <c r="AV50" s="73" t="str">
        <f t="shared" ref="AV50:AV55" si="3">HOUR(AX50)&amp;"h"&amp;AZ50&amp;" - "&amp;HOUR(AY50)&amp;"h"&amp;BA50</f>
        <v>12h20 - 13h10</v>
      </c>
      <c r="AW50" s="17" t="s">
        <v>100</v>
      </c>
      <c r="AX50" s="73" t="str">
        <f>BC50</f>
        <v>12:20</v>
      </c>
      <c r="AY50" s="73">
        <f t="shared" ref="AY50:AY55" si="4">AX50+$AY$34</f>
        <v>0.54861111111111116</v>
      </c>
      <c r="AZ50" s="75">
        <f>IF(MINUTE(AX50)=0,MINUTE(AX50)&amp;MINUTE(AX50),IF(MINUTE(AX50)&lt;10,"0"&amp;MINUTE(AX50),MINUTE(AX50)))</f>
        <v>20</v>
      </c>
      <c r="BA50" s="75">
        <f>IF(MINUTE(AY50)=0,MINUTE(AY50)&amp;MINUTE(AY50),IF(MINUTE(AY50)&lt;10,"0"&amp;MINUTE(AY50),MINUTE(AY50)))</f>
        <v>10</v>
      </c>
      <c r="BC50" s="76" t="str">
        <f>AQ37</f>
        <v>12:20</v>
      </c>
      <c r="BF50" s="73" t="str">
        <f>BC50</f>
        <v>12:20</v>
      </c>
    </row>
    <row r="51" spans="2:58" ht="15.75" customHeight="1" x14ac:dyDescent="0.25">
      <c r="B51" s="34"/>
      <c r="C51" s="161"/>
      <c r="D51" s="156"/>
      <c r="E51" s="154"/>
      <c r="F51" s="155"/>
      <c r="G51" s="155"/>
      <c r="H51" s="155"/>
      <c r="I51" s="155"/>
      <c r="J51" s="155"/>
      <c r="K51" s="155"/>
      <c r="L51" s="155"/>
      <c r="M51" s="155"/>
      <c r="N51" s="155"/>
      <c r="O51" s="155"/>
      <c r="P51" s="155"/>
      <c r="Q51" s="156"/>
      <c r="R51" s="154"/>
      <c r="S51" s="155"/>
      <c r="T51" s="155"/>
      <c r="U51" s="155"/>
      <c r="V51" s="155"/>
      <c r="W51" s="155"/>
      <c r="X51" s="155"/>
      <c r="Y51" s="155"/>
      <c r="Z51" s="156"/>
      <c r="AA51" s="271"/>
      <c r="AB51" s="272"/>
      <c r="AC51" s="150"/>
      <c r="AD51" s="150"/>
      <c r="AE51" s="154"/>
      <c r="AF51" s="157"/>
      <c r="AG51" s="35"/>
      <c r="AH51" s="36"/>
      <c r="AK51" s="288"/>
      <c r="AL51" s="289"/>
      <c r="AM51" s="289"/>
      <c r="AN51" s="289"/>
      <c r="AO51" s="289"/>
      <c r="AP51" s="289"/>
      <c r="AQ51" s="289"/>
      <c r="AR51" s="290"/>
      <c r="AS51" s="112"/>
      <c r="AT51" s="112"/>
      <c r="AV51" s="73" t="str">
        <f t="shared" si="3"/>
        <v>13h10 - 14h00</v>
      </c>
      <c r="AW51" s="77">
        <v>740</v>
      </c>
      <c r="AX51" s="73">
        <f>IF(AY50=$AQ$39,AY50+$AQ$35,AY50)</f>
        <v>0.54861111111111116</v>
      </c>
      <c r="AY51" s="73">
        <f t="shared" si="4"/>
        <v>0.58333333333333337</v>
      </c>
      <c r="AZ51" s="75">
        <f t="shared" ref="AZ51:BA55" si="5">IF(MINUTE(AX51)=0,MINUTE(AX51)&amp;MINUTE(AX51),IF(MINUTE(AX51)&lt;10,"0"&amp;MINUTE(AX51),MINUTE(AX51)))</f>
        <v>10</v>
      </c>
      <c r="BA51" s="75" t="str">
        <f t="shared" si="5"/>
        <v>00</v>
      </c>
      <c r="BC51" s="72"/>
      <c r="BF51" s="73">
        <f>BF50+$AY$34</f>
        <v>0.54861111111111116</v>
      </c>
    </row>
    <row r="52" spans="2:58" ht="15.75" customHeight="1" x14ac:dyDescent="0.25">
      <c r="B52" s="34"/>
      <c r="C52" s="161"/>
      <c r="D52" s="156"/>
      <c r="E52" s="154"/>
      <c r="F52" s="155"/>
      <c r="G52" s="155"/>
      <c r="H52" s="155"/>
      <c r="I52" s="155"/>
      <c r="J52" s="155"/>
      <c r="K52" s="155"/>
      <c r="L52" s="155"/>
      <c r="M52" s="155"/>
      <c r="N52" s="155"/>
      <c r="O52" s="155"/>
      <c r="P52" s="155"/>
      <c r="Q52" s="156"/>
      <c r="R52" s="154"/>
      <c r="S52" s="155"/>
      <c r="T52" s="155"/>
      <c r="U52" s="155"/>
      <c r="V52" s="155"/>
      <c r="W52" s="155"/>
      <c r="X52" s="155"/>
      <c r="Y52" s="155"/>
      <c r="Z52" s="156"/>
      <c r="AA52" s="271"/>
      <c r="AB52" s="272"/>
      <c r="AC52" s="150"/>
      <c r="AD52" s="150"/>
      <c r="AE52" s="154"/>
      <c r="AF52" s="157"/>
      <c r="AG52" s="35"/>
      <c r="AH52" s="36"/>
      <c r="AK52" s="288"/>
      <c r="AL52" s="289"/>
      <c r="AM52" s="289"/>
      <c r="AN52" s="289"/>
      <c r="AO52" s="289"/>
      <c r="AP52" s="289"/>
      <c r="AQ52" s="289"/>
      <c r="AR52" s="290"/>
      <c r="AS52" s="112"/>
      <c r="AT52" s="112"/>
      <c r="AV52" s="73" t="str">
        <f t="shared" si="3"/>
        <v>14h00 - 14h50</v>
      </c>
      <c r="AW52" s="78"/>
      <c r="AX52" s="73">
        <f>IF(AY51=$AQ$39,AY51+$AQ$35,AY51)</f>
        <v>0.58333333333333337</v>
      </c>
      <c r="AY52" s="73">
        <f t="shared" si="4"/>
        <v>0.61805555555555558</v>
      </c>
      <c r="AZ52" s="75" t="str">
        <f t="shared" si="5"/>
        <v>00</v>
      </c>
      <c r="BA52" s="75">
        <f t="shared" si="5"/>
        <v>50</v>
      </c>
      <c r="BC52" s="72"/>
      <c r="BF52" s="73">
        <f>BF51+$AY$34</f>
        <v>0.58333333333333337</v>
      </c>
    </row>
    <row r="53" spans="2:58" ht="15.75" customHeight="1" x14ac:dyDescent="0.25">
      <c r="B53" s="34"/>
      <c r="C53" s="161"/>
      <c r="D53" s="156"/>
      <c r="E53" s="154"/>
      <c r="F53" s="155"/>
      <c r="G53" s="155"/>
      <c r="H53" s="155"/>
      <c r="I53" s="155"/>
      <c r="J53" s="155"/>
      <c r="K53" s="155"/>
      <c r="L53" s="155"/>
      <c r="M53" s="155"/>
      <c r="N53" s="155"/>
      <c r="O53" s="155"/>
      <c r="P53" s="155"/>
      <c r="Q53" s="156"/>
      <c r="R53" s="154"/>
      <c r="S53" s="155"/>
      <c r="T53" s="155"/>
      <c r="U53" s="155"/>
      <c r="V53" s="155"/>
      <c r="W53" s="155"/>
      <c r="X53" s="155"/>
      <c r="Y53" s="155"/>
      <c r="Z53" s="156"/>
      <c r="AA53" s="271"/>
      <c r="AB53" s="272"/>
      <c r="AC53" s="150"/>
      <c r="AD53" s="150"/>
      <c r="AE53" s="154"/>
      <c r="AF53" s="157"/>
      <c r="AG53" s="35"/>
      <c r="AH53" s="36"/>
      <c r="AK53" s="288"/>
      <c r="AL53" s="289"/>
      <c r="AM53" s="289"/>
      <c r="AN53" s="289"/>
      <c r="AO53" s="289"/>
      <c r="AP53" s="289"/>
      <c r="AQ53" s="289"/>
      <c r="AR53" s="290"/>
      <c r="AS53" s="112"/>
      <c r="AT53" s="112"/>
      <c r="AV53" s="73" t="str">
        <f t="shared" si="3"/>
        <v>15h05 - 15h55</v>
      </c>
      <c r="AW53" s="17">
        <f>TRUNC(AW51/60,0)</f>
        <v>12</v>
      </c>
      <c r="AX53" s="73">
        <f>IF(AY52=$AQ$39,AY52+$AQ$35,AY52)</f>
        <v>0.62847222222222221</v>
      </c>
      <c r="AY53" s="73">
        <f t="shared" si="4"/>
        <v>0.66319444444444442</v>
      </c>
      <c r="AZ53" s="75" t="str">
        <f t="shared" si="5"/>
        <v>05</v>
      </c>
      <c r="BA53" s="75">
        <f t="shared" si="5"/>
        <v>55</v>
      </c>
      <c r="BF53" s="73">
        <f>BF52+$AY$34</f>
        <v>0.61805555555555558</v>
      </c>
    </row>
    <row r="54" spans="2:58" ht="15.75" customHeight="1" x14ac:dyDescent="0.25">
      <c r="B54" s="34"/>
      <c r="C54" s="161"/>
      <c r="D54" s="156"/>
      <c r="E54" s="154"/>
      <c r="F54" s="155"/>
      <c r="G54" s="155"/>
      <c r="H54" s="155"/>
      <c r="I54" s="155"/>
      <c r="J54" s="155"/>
      <c r="K54" s="155"/>
      <c r="L54" s="155"/>
      <c r="M54" s="155"/>
      <c r="N54" s="155"/>
      <c r="O54" s="155"/>
      <c r="P54" s="155"/>
      <c r="Q54" s="156"/>
      <c r="R54" s="154"/>
      <c r="S54" s="155"/>
      <c r="T54" s="155"/>
      <c r="U54" s="155"/>
      <c r="V54" s="155"/>
      <c r="W54" s="155"/>
      <c r="X54" s="155"/>
      <c r="Y54" s="155"/>
      <c r="Z54" s="156"/>
      <c r="AA54" s="271"/>
      <c r="AB54" s="272"/>
      <c r="AC54" s="150"/>
      <c r="AD54" s="150"/>
      <c r="AE54" s="154"/>
      <c r="AF54" s="157"/>
      <c r="AG54" s="35"/>
      <c r="AH54" s="36"/>
      <c r="AI54" s="66"/>
      <c r="AK54" s="288"/>
      <c r="AL54" s="289"/>
      <c r="AM54" s="289"/>
      <c r="AN54" s="289"/>
      <c r="AO54" s="289"/>
      <c r="AP54" s="289"/>
      <c r="AQ54" s="289"/>
      <c r="AR54" s="290"/>
      <c r="AS54" s="112"/>
      <c r="AT54" s="112"/>
      <c r="AV54" s="73" t="str">
        <f t="shared" si="3"/>
        <v>15h55 - 16h45</v>
      </c>
      <c r="AW54" s="77">
        <f>AW51-AW53*60</f>
        <v>20</v>
      </c>
      <c r="AX54" s="73">
        <f>IF(AY53=$AQ$39,AY53+$AQ$35,AY53)</f>
        <v>0.66319444444444442</v>
      </c>
      <c r="AY54" s="73">
        <f t="shared" si="4"/>
        <v>0.69791666666666663</v>
      </c>
      <c r="AZ54" s="75">
        <f t="shared" si="5"/>
        <v>55</v>
      </c>
      <c r="BA54" s="75">
        <f t="shared" si="5"/>
        <v>45</v>
      </c>
      <c r="BC54" s="72"/>
      <c r="BF54" s="73">
        <f>BF53+$AY$34</f>
        <v>0.65277777777777779</v>
      </c>
    </row>
    <row r="55" spans="2:58" ht="15.75" customHeight="1" thickBot="1" x14ac:dyDescent="0.3">
      <c r="B55" s="34"/>
      <c r="C55" s="162" t="s">
        <v>158</v>
      </c>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4"/>
      <c r="AC55" s="165" t="str">
        <f>IF(OR(AE44="",AC44=""),"",SUMIFS(AC44:AD54,AE44:AF54,"Prioritária"))</f>
        <v/>
      </c>
      <c r="AD55" s="166"/>
      <c r="AE55" s="166"/>
      <c r="AF55" s="167"/>
      <c r="AG55" s="35"/>
      <c r="AH55" s="65"/>
      <c r="AI55" s="66"/>
      <c r="AK55" s="288"/>
      <c r="AL55" s="289"/>
      <c r="AM55" s="289"/>
      <c r="AN55" s="289"/>
      <c r="AO55" s="289"/>
      <c r="AP55" s="289"/>
      <c r="AQ55" s="289"/>
      <c r="AR55" s="290"/>
      <c r="AS55" s="112"/>
      <c r="AT55" s="112"/>
      <c r="AV55" s="73" t="str">
        <f t="shared" si="3"/>
        <v>16h45 - 17h35</v>
      </c>
      <c r="AX55" s="73">
        <f>IF(AY54=$AQ$39,AY54+$AQ$35,AY54)</f>
        <v>0.69791666666666663</v>
      </c>
      <c r="AY55" s="73">
        <f t="shared" si="4"/>
        <v>0.73263888888888884</v>
      </c>
      <c r="AZ55" s="75">
        <f t="shared" si="5"/>
        <v>45</v>
      </c>
      <c r="BA55" s="75">
        <f t="shared" si="5"/>
        <v>35</v>
      </c>
      <c r="BC55" s="72"/>
      <c r="BF55" s="73">
        <f>BF54+$AY$34</f>
        <v>0.6875</v>
      </c>
    </row>
    <row r="56" spans="2:58" ht="15.75" customHeight="1" thickBot="1" x14ac:dyDescent="0.3">
      <c r="B56" s="34"/>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3"/>
      <c r="AF56" s="63"/>
      <c r="AG56" s="35"/>
      <c r="AH56" s="36"/>
      <c r="AK56" s="288"/>
      <c r="AL56" s="289"/>
      <c r="AM56" s="289"/>
      <c r="AN56" s="289"/>
      <c r="AO56" s="289"/>
      <c r="AP56" s="289"/>
      <c r="AQ56" s="289"/>
      <c r="AR56" s="290"/>
      <c r="AS56" s="112"/>
      <c r="AT56" s="112"/>
      <c r="AX56" s="71"/>
      <c r="AY56" s="71"/>
      <c r="AZ56" s="72"/>
      <c r="BA56" s="72"/>
      <c r="BB56" s="72"/>
      <c r="BC56" s="72"/>
      <c r="BF56" s="71"/>
    </row>
    <row r="57" spans="2:58" ht="15.75" customHeight="1" x14ac:dyDescent="0.25">
      <c r="B57" s="34"/>
      <c r="C57" s="308" t="s">
        <v>94</v>
      </c>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10"/>
      <c r="AG57" s="35"/>
      <c r="AH57" s="36"/>
      <c r="AK57" s="288"/>
      <c r="AL57" s="289"/>
      <c r="AM57" s="289"/>
      <c r="AN57" s="289"/>
      <c r="AO57" s="289"/>
      <c r="AP57" s="289"/>
      <c r="AQ57" s="289"/>
      <c r="AR57" s="290"/>
      <c r="AS57" s="112"/>
      <c r="AT57" s="112"/>
      <c r="AX57" s="71"/>
      <c r="AY57" s="71"/>
      <c r="AZ57" s="72"/>
      <c r="BA57" s="72"/>
      <c r="BB57" s="72"/>
      <c r="BC57" s="72"/>
      <c r="BF57" s="71"/>
    </row>
    <row r="58" spans="2:58" ht="15.75" customHeight="1" x14ac:dyDescent="0.25">
      <c r="B58" s="34"/>
      <c r="C58" s="311"/>
      <c r="D58" s="312"/>
      <c r="E58" s="312"/>
      <c r="F58" s="312"/>
      <c r="G58" s="312"/>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c r="AE58" s="312"/>
      <c r="AF58" s="313"/>
      <c r="AG58" s="35"/>
      <c r="AH58" s="36"/>
      <c r="AK58" s="288"/>
      <c r="AL58" s="289"/>
      <c r="AM58" s="289"/>
      <c r="AN58" s="289"/>
      <c r="AO58" s="289"/>
      <c r="AP58" s="289"/>
      <c r="AQ58" s="289"/>
      <c r="AR58" s="290"/>
      <c r="AV58" s="73" t="str">
        <f>HOUR(AX58)&amp;"h"&amp;AZ58&amp;" - "&amp;HOUR(AY58)&amp;"h"&amp;BA58</f>
        <v>18h10 - 19h00</v>
      </c>
      <c r="AW58" s="17" t="s">
        <v>100</v>
      </c>
      <c r="AX58" s="73" t="str">
        <f>BC58</f>
        <v>18:10</v>
      </c>
      <c r="AY58" s="73">
        <f>AX58+$AY$34</f>
        <v>0.79166666666666674</v>
      </c>
      <c r="AZ58" s="75">
        <f>IF(MINUTE(AX58)=0,MINUTE(AX58)&amp;MINUTE(AX58),IF(MINUTE(AX58)&lt;10,"0"&amp;MINUTE(AX58),MINUTE(AX58)))</f>
        <v>10</v>
      </c>
      <c r="BA58" s="75" t="str">
        <f>IF(MINUTE(AY58)=0,MINUTE(AY58)&amp;MINUTE(AY58),IF(MINUTE(AY58)&lt;10,"0"&amp;MINUTE(AY58),MINUTE(AY58)))</f>
        <v>00</v>
      </c>
      <c r="BC58" s="76" t="str">
        <f>AQ44</f>
        <v>18:10</v>
      </c>
      <c r="BF58" s="73" t="str">
        <f>BC58</f>
        <v>18:10</v>
      </c>
    </row>
    <row r="59" spans="2:58" ht="15.75" customHeight="1" thickBot="1" x14ac:dyDescent="0.3">
      <c r="B59" s="34"/>
      <c r="C59" s="169"/>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1"/>
      <c r="AE59" s="150"/>
      <c r="AF59" s="151"/>
      <c r="AG59" s="35"/>
      <c r="AH59" s="36"/>
      <c r="AK59" s="291"/>
      <c r="AL59" s="292"/>
      <c r="AM59" s="292"/>
      <c r="AN59" s="292"/>
      <c r="AO59" s="292"/>
      <c r="AP59" s="292"/>
      <c r="AQ59" s="292"/>
      <c r="AR59" s="293"/>
      <c r="AV59" s="73" t="str">
        <f>HOUR(AX59)&amp;"h"&amp;AZ59&amp;" - "&amp;HOUR(AY59)&amp;"h"&amp;BA59</f>
        <v>19h00 - 19h50</v>
      </c>
      <c r="AW59" s="77">
        <v>1090</v>
      </c>
      <c r="AX59" s="73">
        <f>IF(AY58=$AQ$46,AY58+$AQ$42,AY58)</f>
        <v>0.79166666666666674</v>
      </c>
      <c r="AY59" s="73">
        <f>AX59+$AY$34</f>
        <v>0.82638888888888895</v>
      </c>
      <c r="AZ59" s="75" t="str">
        <f t="shared" ref="AZ59:BA62" si="6">IF(MINUTE(AX59)=0,MINUTE(AX59)&amp;MINUTE(AX59),IF(MINUTE(AX59)&lt;10,"0"&amp;MINUTE(AX59),MINUTE(AX59)))</f>
        <v>00</v>
      </c>
      <c r="BA59" s="75">
        <f t="shared" si="6"/>
        <v>50</v>
      </c>
      <c r="BC59" s="72"/>
      <c r="BF59" s="73">
        <f>BF58+$AY$34</f>
        <v>0.79166666666666674</v>
      </c>
    </row>
    <row r="60" spans="2:58" ht="15.75" customHeight="1" thickBot="1" x14ac:dyDescent="0.3">
      <c r="B60" s="34"/>
      <c r="C60" s="169"/>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1"/>
      <c r="AE60" s="150"/>
      <c r="AF60" s="151"/>
      <c r="AG60" s="35"/>
      <c r="AH60" s="36"/>
      <c r="AL60" s="129"/>
      <c r="AM60" s="129"/>
      <c r="AN60" s="129"/>
      <c r="AO60" s="129"/>
      <c r="AP60" s="129"/>
      <c r="AQ60" s="129"/>
      <c r="AR60" s="129"/>
      <c r="AV60" s="73" t="str">
        <f>HOUR(AX60)&amp;"h"&amp;AZ60&amp;" - "&amp;HOUR(AY60)&amp;"h"&amp;BA60</f>
        <v>19h50 - 20h40</v>
      </c>
      <c r="AW60" s="78"/>
      <c r="AX60" s="73">
        <f>IF(AY59=$AQ$46,AY59+$AQ$42,AY59)</f>
        <v>0.82638888888888895</v>
      </c>
      <c r="AY60" s="73">
        <f>AX60+$AY$34</f>
        <v>0.86111111111111116</v>
      </c>
      <c r="AZ60" s="75">
        <f t="shared" si="6"/>
        <v>50</v>
      </c>
      <c r="BA60" s="75">
        <f t="shared" si="6"/>
        <v>40</v>
      </c>
      <c r="BF60" s="73">
        <f>BF59+$AY$34</f>
        <v>0.82638888888888895</v>
      </c>
    </row>
    <row r="61" spans="2:58" ht="15.75" customHeight="1" x14ac:dyDescent="0.25">
      <c r="B61" s="34"/>
      <c r="C61" s="158"/>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60"/>
      <c r="AE61" s="150"/>
      <c r="AF61" s="151"/>
      <c r="AG61" s="35"/>
      <c r="AH61" s="36"/>
      <c r="AK61" s="285" t="s">
        <v>116</v>
      </c>
      <c r="AL61" s="286"/>
      <c r="AM61" s="286"/>
      <c r="AN61" s="286"/>
      <c r="AO61" s="286"/>
      <c r="AP61" s="286"/>
      <c r="AQ61" s="286"/>
      <c r="AR61" s="287"/>
      <c r="AV61" s="73" t="str">
        <f>HOUR(AX61)&amp;"h"&amp;AZ61&amp;" - "&amp;HOUR(AY61)&amp;"h"&amp;BA61</f>
        <v>20h55 - 21h45</v>
      </c>
      <c r="AW61" s="17">
        <f>TRUNC(AW59/60,0)</f>
        <v>18</v>
      </c>
      <c r="AX61" s="73">
        <f>IF(AY60=$AQ$46,AY60+$AQ$42,AY60)</f>
        <v>0.87152777777777779</v>
      </c>
      <c r="AY61" s="73">
        <f>AX61+$AY$34</f>
        <v>0.90625</v>
      </c>
      <c r="AZ61" s="75">
        <f t="shared" si="6"/>
        <v>55</v>
      </c>
      <c r="BA61" s="75">
        <f t="shared" si="6"/>
        <v>45</v>
      </c>
      <c r="BC61" s="72"/>
      <c r="BF61" s="73">
        <f>BF60+$AY$34</f>
        <v>0.86111111111111116</v>
      </c>
    </row>
    <row r="62" spans="2:58" ht="15.75" customHeight="1" x14ac:dyDescent="0.25">
      <c r="B62" s="34"/>
      <c r="C62" s="158"/>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60"/>
      <c r="AE62" s="150"/>
      <c r="AF62" s="151"/>
      <c r="AG62" s="35"/>
      <c r="AH62" s="36"/>
      <c r="AK62" s="288"/>
      <c r="AL62" s="289"/>
      <c r="AM62" s="289"/>
      <c r="AN62" s="289"/>
      <c r="AO62" s="289"/>
      <c r="AP62" s="289"/>
      <c r="AQ62" s="289"/>
      <c r="AR62" s="290"/>
      <c r="AV62" s="73" t="str">
        <f>HOUR(AX62)&amp;"h"&amp;AZ62&amp;" - "&amp;HOUR(AY62)&amp;"h"&amp;BA62</f>
        <v>21h45 - 22h35</v>
      </c>
      <c r="AW62" s="77">
        <f>AW59-AW61*60</f>
        <v>10</v>
      </c>
      <c r="AX62" s="73">
        <f>IF(AY61=$AQ$46,AY61+$AQ$42,AY61)</f>
        <v>0.90625</v>
      </c>
      <c r="AY62" s="73">
        <f>AX62+$AY$34</f>
        <v>0.94097222222222221</v>
      </c>
      <c r="AZ62" s="75">
        <f t="shared" si="6"/>
        <v>45</v>
      </c>
      <c r="BA62" s="75">
        <f t="shared" si="6"/>
        <v>35</v>
      </c>
      <c r="BC62" s="72"/>
      <c r="BF62" s="73">
        <f>BF61+$AY$34</f>
        <v>0.89583333333333337</v>
      </c>
    </row>
    <row r="63" spans="2:58" ht="15.75" customHeight="1" x14ac:dyDescent="0.25">
      <c r="B63" s="34"/>
      <c r="C63" s="158"/>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60"/>
      <c r="AE63" s="150"/>
      <c r="AF63" s="151"/>
      <c r="AG63" s="35"/>
      <c r="AH63" s="36"/>
      <c r="AK63" s="283" t="s">
        <v>125</v>
      </c>
      <c r="AL63" s="284"/>
      <c r="AM63" s="284"/>
      <c r="AN63" s="284"/>
      <c r="AO63" s="284"/>
      <c r="AP63" s="284"/>
      <c r="AQ63" s="284"/>
      <c r="AR63" s="44"/>
    </row>
    <row r="64" spans="2:58" ht="15.75" customHeight="1" x14ac:dyDescent="0.25">
      <c r="B64" s="34"/>
      <c r="C64" s="169"/>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1"/>
      <c r="AE64" s="150"/>
      <c r="AF64" s="151"/>
      <c r="AG64" s="35"/>
      <c r="AH64" s="36"/>
      <c r="AK64" s="283" t="s">
        <v>124</v>
      </c>
      <c r="AL64" s="284"/>
      <c r="AM64" s="284"/>
      <c r="AN64" s="284"/>
      <c r="AO64" s="284"/>
      <c r="AP64" s="284"/>
      <c r="AQ64" s="284"/>
      <c r="AR64" s="44"/>
    </row>
    <row r="65" spans="1:150" ht="15.75" customHeight="1" x14ac:dyDescent="0.25">
      <c r="B65" s="34"/>
      <c r="C65" s="169"/>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1"/>
      <c r="AE65" s="150"/>
      <c r="AF65" s="151"/>
      <c r="AG65" s="35"/>
      <c r="AH65" s="36"/>
      <c r="AK65" s="283" t="s">
        <v>123</v>
      </c>
      <c r="AL65" s="284"/>
      <c r="AM65" s="284"/>
      <c r="AN65" s="284"/>
      <c r="AO65" s="284"/>
      <c r="AP65" s="284"/>
      <c r="AQ65" s="284"/>
      <c r="AR65" s="44"/>
    </row>
    <row r="66" spans="1:150" ht="15.75" customHeight="1" thickBot="1" x14ac:dyDescent="0.3">
      <c r="B66" s="34"/>
      <c r="C66" s="172" t="s">
        <v>92</v>
      </c>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4"/>
      <c r="AE66" s="165" t="str">
        <f>IF(AND(AE59="",AE60="",AE61="",AE62="",AE63="",AE64="",AE65=""),"",SUM(AE59:AF65))</f>
        <v/>
      </c>
      <c r="AF66" s="167"/>
      <c r="AG66" s="35"/>
      <c r="AH66" s="36"/>
      <c r="AK66" s="283" t="s">
        <v>122</v>
      </c>
      <c r="AL66" s="284"/>
      <c r="AM66" s="284"/>
      <c r="AN66" s="284"/>
      <c r="AO66" s="284"/>
      <c r="AP66" s="284"/>
      <c r="AQ66" s="284"/>
      <c r="AR66" s="44"/>
    </row>
    <row r="67" spans="1:150" s="48" customFormat="1" ht="15.75" customHeight="1" thickBot="1" x14ac:dyDescent="0.3">
      <c r="A67" s="30"/>
      <c r="B67" s="49"/>
      <c r="AG67" s="50"/>
      <c r="AH67" s="30"/>
      <c r="AI67" s="30"/>
      <c r="AJ67" s="30"/>
      <c r="AK67" s="300" t="s">
        <v>121</v>
      </c>
      <c r="AL67" s="301"/>
      <c r="AM67" s="301"/>
      <c r="AN67" s="301"/>
      <c r="AO67" s="301"/>
      <c r="AP67" s="301"/>
      <c r="AQ67" s="301"/>
      <c r="AR67" s="45"/>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c r="EN67" s="30"/>
      <c r="EO67" s="30"/>
      <c r="EP67" s="30"/>
      <c r="EQ67" s="30"/>
      <c r="ER67" s="30"/>
      <c r="ES67" s="30"/>
      <c r="ET67" s="30"/>
    </row>
    <row r="68" spans="1:150" ht="15.75" customHeight="1" thickBot="1" x14ac:dyDescent="0.3">
      <c r="B68" s="6"/>
      <c r="C68" s="294" t="s">
        <v>89</v>
      </c>
      <c r="D68" s="295"/>
      <c r="E68" s="295"/>
      <c r="F68" s="295"/>
      <c r="G68" s="295"/>
      <c r="H68" s="295"/>
      <c r="I68" s="295"/>
      <c r="J68" s="295"/>
      <c r="K68" s="295"/>
      <c r="L68" s="295"/>
      <c r="M68" s="295"/>
      <c r="N68" s="295"/>
      <c r="O68" s="295"/>
      <c r="P68" s="295"/>
      <c r="Q68" s="295"/>
      <c r="R68" s="295"/>
      <c r="S68" s="295"/>
      <c r="T68" s="295"/>
      <c r="U68" s="295"/>
      <c r="V68" s="295"/>
      <c r="W68" s="295"/>
      <c r="X68" s="295"/>
      <c r="Y68" s="295"/>
      <c r="Z68" s="295"/>
      <c r="AA68" s="295"/>
      <c r="AB68" s="295"/>
      <c r="AC68" s="295"/>
      <c r="AD68" s="295"/>
      <c r="AE68" s="295"/>
      <c r="AF68" s="296"/>
      <c r="AG68" s="35"/>
      <c r="AV68" s="30"/>
      <c r="AW68" s="30"/>
      <c r="AX68" s="30"/>
    </row>
    <row r="69" spans="1:150" ht="15.75" customHeight="1" x14ac:dyDescent="0.25">
      <c r="B69" s="6"/>
      <c r="C69" s="297"/>
      <c r="D69" s="298"/>
      <c r="E69" s="298"/>
      <c r="F69" s="298"/>
      <c r="G69" s="298"/>
      <c r="H69" s="298"/>
      <c r="I69" s="298"/>
      <c r="J69" s="298"/>
      <c r="K69" s="298"/>
      <c r="L69" s="298"/>
      <c r="M69" s="298"/>
      <c r="N69" s="298"/>
      <c r="O69" s="298"/>
      <c r="P69" s="298"/>
      <c r="Q69" s="298"/>
      <c r="R69" s="298"/>
      <c r="S69" s="298"/>
      <c r="T69" s="298"/>
      <c r="U69" s="298"/>
      <c r="V69" s="298"/>
      <c r="W69" s="298"/>
      <c r="X69" s="298"/>
      <c r="Y69" s="298"/>
      <c r="Z69" s="298"/>
      <c r="AA69" s="298"/>
      <c r="AB69" s="298"/>
      <c r="AC69" s="298"/>
      <c r="AD69" s="298"/>
      <c r="AE69" s="298"/>
      <c r="AF69" s="299"/>
      <c r="AG69" s="35"/>
      <c r="AH69" s="36"/>
      <c r="AK69" s="285" t="s">
        <v>117</v>
      </c>
      <c r="AL69" s="286"/>
      <c r="AM69" s="286"/>
      <c r="AN69" s="286"/>
      <c r="AO69" s="286"/>
      <c r="AP69" s="286"/>
      <c r="AQ69" s="286"/>
      <c r="AR69" s="287"/>
    </row>
    <row r="70" spans="1:150" ht="15.75" customHeight="1" x14ac:dyDescent="0.25">
      <c r="B70" s="6"/>
      <c r="C70" s="169"/>
      <c r="D70" s="170"/>
      <c r="E70" s="170"/>
      <c r="F70" s="170"/>
      <c r="G70" s="170"/>
      <c r="H70" s="170"/>
      <c r="I70" s="170"/>
      <c r="J70" s="170"/>
      <c r="K70" s="170"/>
      <c r="L70" s="170"/>
      <c r="M70" s="170"/>
      <c r="N70" s="170"/>
      <c r="O70" s="170"/>
      <c r="P70" s="170"/>
      <c r="Q70" s="170"/>
      <c r="R70" s="170"/>
      <c r="S70" s="170"/>
      <c r="T70" s="170"/>
      <c r="U70" s="170"/>
      <c r="V70" s="170"/>
      <c r="W70" s="170"/>
      <c r="X70" s="170"/>
      <c r="Y70" s="170"/>
      <c r="Z70" s="170"/>
      <c r="AA70" s="170"/>
      <c r="AB70" s="170"/>
      <c r="AC70" s="170"/>
      <c r="AD70" s="171"/>
      <c r="AE70" s="175"/>
      <c r="AF70" s="151"/>
      <c r="AG70" s="7"/>
      <c r="AH70" s="36"/>
      <c r="AK70" s="288"/>
      <c r="AL70" s="289"/>
      <c r="AM70" s="289"/>
      <c r="AN70" s="289"/>
      <c r="AO70" s="289"/>
      <c r="AP70" s="289"/>
      <c r="AQ70" s="289"/>
      <c r="AR70" s="290"/>
    </row>
    <row r="71" spans="1:150" ht="15.75" customHeight="1" x14ac:dyDescent="0.25">
      <c r="B71" s="34"/>
      <c r="C71" s="169"/>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1"/>
      <c r="AE71" s="150"/>
      <c r="AF71" s="151"/>
      <c r="AG71" s="35"/>
      <c r="AH71" s="36"/>
      <c r="AK71" s="283" t="s">
        <v>126</v>
      </c>
      <c r="AL71" s="284"/>
      <c r="AM71" s="284"/>
      <c r="AN71" s="284"/>
      <c r="AO71" s="284"/>
      <c r="AP71" s="284"/>
      <c r="AQ71" s="284"/>
      <c r="AR71" s="44"/>
    </row>
    <row r="72" spans="1:150" ht="15.75" customHeight="1" x14ac:dyDescent="0.25">
      <c r="B72" s="34"/>
      <c r="C72" s="169"/>
      <c r="D72" s="170"/>
      <c r="E72" s="170"/>
      <c r="F72" s="170"/>
      <c r="G72" s="170"/>
      <c r="H72" s="170"/>
      <c r="I72" s="170"/>
      <c r="J72" s="170"/>
      <c r="K72" s="170"/>
      <c r="L72" s="170"/>
      <c r="M72" s="170"/>
      <c r="N72" s="170"/>
      <c r="O72" s="170"/>
      <c r="P72" s="170"/>
      <c r="Q72" s="170"/>
      <c r="R72" s="170"/>
      <c r="S72" s="170"/>
      <c r="T72" s="170"/>
      <c r="U72" s="170"/>
      <c r="V72" s="170"/>
      <c r="W72" s="170"/>
      <c r="X72" s="170"/>
      <c r="Y72" s="170"/>
      <c r="Z72" s="170"/>
      <c r="AA72" s="170"/>
      <c r="AB72" s="170"/>
      <c r="AC72" s="170"/>
      <c r="AD72" s="171"/>
      <c r="AE72" s="150"/>
      <c r="AF72" s="151"/>
      <c r="AG72" s="35"/>
      <c r="AH72" s="36"/>
      <c r="AK72" s="283" t="s">
        <v>127</v>
      </c>
      <c r="AL72" s="284"/>
      <c r="AM72" s="284"/>
      <c r="AN72" s="284"/>
      <c r="AO72" s="284"/>
      <c r="AP72" s="284"/>
      <c r="AQ72" s="284"/>
      <c r="AR72" s="44"/>
    </row>
    <row r="73" spans="1:150" ht="15.75" customHeight="1" x14ac:dyDescent="0.25">
      <c r="B73" s="34"/>
      <c r="C73" s="169"/>
      <c r="D73" s="170"/>
      <c r="E73" s="170"/>
      <c r="F73" s="170"/>
      <c r="G73" s="170"/>
      <c r="H73" s="170"/>
      <c r="I73" s="170"/>
      <c r="J73" s="170"/>
      <c r="K73" s="170"/>
      <c r="L73" s="170"/>
      <c r="M73" s="170"/>
      <c r="N73" s="170"/>
      <c r="O73" s="170"/>
      <c r="P73" s="170"/>
      <c r="Q73" s="170"/>
      <c r="R73" s="170"/>
      <c r="S73" s="170"/>
      <c r="T73" s="170"/>
      <c r="U73" s="170"/>
      <c r="V73" s="170"/>
      <c r="W73" s="170"/>
      <c r="X73" s="170"/>
      <c r="Y73" s="170"/>
      <c r="Z73" s="170"/>
      <c r="AA73" s="170"/>
      <c r="AB73" s="170"/>
      <c r="AC73" s="170"/>
      <c r="AD73" s="171"/>
      <c r="AE73" s="150"/>
      <c r="AF73" s="151"/>
      <c r="AG73" s="35"/>
      <c r="AH73" s="36"/>
      <c r="AK73" s="283" t="s">
        <v>132</v>
      </c>
      <c r="AL73" s="284"/>
      <c r="AM73" s="284"/>
      <c r="AN73" s="284"/>
      <c r="AO73" s="284"/>
      <c r="AP73" s="284"/>
      <c r="AQ73" s="284"/>
      <c r="AR73" s="44"/>
    </row>
    <row r="74" spans="1:150" ht="15.75" customHeight="1" x14ac:dyDescent="0.25">
      <c r="B74" s="34"/>
      <c r="C74" s="169"/>
      <c r="D74" s="170"/>
      <c r="E74" s="170"/>
      <c r="F74" s="170"/>
      <c r="G74" s="170"/>
      <c r="H74" s="170"/>
      <c r="I74" s="170"/>
      <c r="J74" s="170"/>
      <c r="K74" s="170"/>
      <c r="L74" s="170"/>
      <c r="M74" s="170"/>
      <c r="N74" s="170"/>
      <c r="O74" s="170"/>
      <c r="P74" s="170"/>
      <c r="Q74" s="170"/>
      <c r="R74" s="170"/>
      <c r="S74" s="170"/>
      <c r="T74" s="170"/>
      <c r="U74" s="170"/>
      <c r="V74" s="170"/>
      <c r="W74" s="170"/>
      <c r="X74" s="170"/>
      <c r="Y74" s="170"/>
      <c r="Z74" s="170"/>
      <c r="AA74" s="170"/>
      <c r="AB74" s="170"/>
      <c r="AC74" s="170"/>
      <c r="AD74" s="171"/>
      <c r="AE74" s="150"/>
      <c r="AF74" s="151"/>
      <c r="AG74" s="35"/>
      <c r="AH74" s="36"/>
      <c r="AK74" s="283" t="s">
        <v>128</v>
      </c>
      <c r="AL74" s="284"/>
      <c r="AM74" s="284"/>
      <c r="AN74" s="284"/>
      <c r="AO74" s="284"/>
      <c r="AP74" s="284"/>
      <c r="AQ74" s="284"/>
      <c r="AR74" s="44"/>
    </row>
    <row r="75" spans="1:150" ht="15.75" customHeight="1" x14ac:dyDescent="0.25">
      <c r="B75" s="34"/>
      <c r="C75" s="158"/>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60"/>
      <c r="AE75" s="150"/>
      <c r="AF75" s="151"/>
      <c r="AG75" s="35"/>
      <c r="AH75" s="36"/>
      <c r="AK75" s="283" t="s">
        <v>129</v>
      </c>
      <c r="AL75" s="284"/>
      <c r="AM75" s="284"/>
      <c r="AN75" s="284"/>
      <c r="AO75" s="284"/>
      <c r="AP75" s="284"/>
      <c r="AQ75" s="284"/>
      <c r="AR75" s="44"/>
    </row>
    <row r="76" spans="1:150" ht="15.75" customHeight="1" thickBot="1" x14ac:dyDescent="0.3">
      <c r="B76" s="34"/>
      <c r="C76" s="172" t="s">
        <v>91</v>
      </c>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174"/>
      <c r="AE76" s="165" t="str">
        <f>IF(AND(AE70="",AE71="",AE72="",AE73="",AE74="",AE75=""),"",SUM(AE70:AF75))</f>
        <v/>
      </c>
      <c r="AF76" s="167"/>
      <c r="AG76" s="35"/>
      <c r="AH76" s="36"/>
      <c r="AK76" s="300" t="s">
        <v>130</v>
      </c>
      <c r="AL76" s="301"/>
      <c r="AM76" s="301"/>
      <c r="AN76" s="301"/>
      <c r="AO76" s="301"/>
      <c r="AP76" s="301"/>
      <c r="AQ76" s="301"/>
      <c r="AR76" s="45"/>
    </row>
    <row r="77" spans="1:150" ht="15.75" customHeight="1" x14ac:dyDescent="0.25">
      <c r="B77" s="34"/>
      <c r="C77" s="319"/>
      <c r="D77" s="319"/>
      <c r="E77" s="319"/>
      <c r="F77" s="319"/>
      <c r="G77" s="319"/>
      <c r="H77" s="319"/>
      <c r="I77" s="319"/>
      <c r="J77" s="319"/>
      <c r="K77" s="319"/>
      <c r="L77" s="319"/>
      <c r="M77" s="319"/>
      <c r="N77" s="319"/>
      <c r="O77" s="319"/>
      <c r="P77" s="319"/>
      <c r="Q77" s="319"/>
      <c r="R77" s="319"/>
      <c r="S77" s="319"/>
      <c r="T77" s="319"/>
      <c r="U77" s="319"/>
      <c r="V77" s="319"/>
      <c r="W77" s="319"/>
      <c r="X77" s="319"/>
      <c r="Y77" s="319"/>
      <c r="Z77" s="319"/>
      <c r="AA77" s="319"/>
      <c r="AB77" s="319"/>
      <c r="AC77" s="319"/>
      <c r="AD77" s="319"/>
      <c r="AE77" s="319"/>
      <c r="AF77" s="319"/>
      <c r="AG77" s="35"/>
      <c r="AH77" s="36"/>
    </row>
    <row r="78" spans="1:150" ht="15.75" customHeight="1" x14ac:dyDescent="0.25">
      <c r="B78" s="34"/>
      <c r="C78" s="320"/>
      <c r="D78" s="320"/>
      <c r="E78" s="320"/>
      <c r="F78" s="320"/>
      <c r="G78" s="320"/>
      <c r="H78" s="320"/>
      <c r="I78" s="320"/>
      <c r="J78" s="320"/>
      <c r="K78" s="320"/>
      <c r="L78" s="320"/>
      <c r="M78" s="320"/>
      <c r="N78" s="320"/>
      <c r="O78" s="320"/>
      <c r="P78" s="320"/>
      <c r="Q78" s="320"/>
      <c r="R78" s="320"/>
      <c r="S78" s="320"/>
      <c r="T78" s="320"/>
      <c r="U78" s="320"/>
      <c r="V78" s="320"/>
      <c r="W78" s="320"/>
      <c r="X78" s="320"/>
      <c r="Y78" s="320"/>
      <c r="Z78" s="320"/>
      <c r="AA78" s="320"/>
      <c r="AB78" s="320"/>
      <c r="AC78" s="320"/>
      <c r="AD78" s="320"/>
      <c r="AE78" s="320"/>
      <c r="AF78" s="320"/>
      <c r="AG78" s="35"/>
      <c r="AH78" s="36"/>
      <c r="AW78" s="30">
        <f>IF(I13&lt;&gt;"",20,40)</f>
        <v>40</v>
      </c>
    </row>
    <row r="79" spans="1:150" ht="15.75" customHeight="1" x14ac:dyDescent="0.25">
      <c r="B79" s="34"/>
      <c r="C79" s="314"/>
      <c r="D79" s="314"/>
      <c r="E79" s="314"/>
      <c r="F79" s="314"/>
      <c r="G79" s="314"/>
      <c r="H79" s="314"/>
      <c r="I79" s="314"/>
      <c r="J79" s="314"/>
      <c r="K79" s="314"/>
      <c r="L79" s="314"/>
      <c r="M79" s="314"/>
      <c r="N79" s="314"/>
      <c r="O79" s="46"/>
      <c r="P79" s="316">
        <f ca="1">TODAY()</f>
        <v>43377</v>
      </c>
      <c r="Q79" s="316"/>
      <c r="R79" s="316"/>
      <c r="S79" s="316"/>
      <c r="T79" s="316"/>
      <c r="U79" s="316"/>
      <c r="W79" s="317"/>
      <c r="X79" s="317"/>
      <c r="Y79" s="317"/>
      <c r="Z79" s="317"/>
      <c r="AA79" s="317"/>
      <c r="AB79" s="317"/>
      <c r="AC79" s="317"/>
      <c r="AD79" s="317"/>
      <c r="AE79" s="317"/>
      <c r="AF79" s="317"/>
      <c r="AG79" s="35"/>
      <c r="AH79" s="36"/>
    </row>
    <row r="80" spans="1:150" ht="15.75" customHeight="1" x14ac:dyDescent="0.25">
      <c r="B80" s="34"/>
      <c r="C80" s="315" t="s">
        <v>87</v>
      </c>
      <c r="D80" s="315"/>
      <c r="E80" s="315"/>
      <c r="F80" s="315"/>
      <c r="G80" s="315"/>
      <c r="H80" s="315"/>
      <c r="I80" s="315"/>
      <c r="J80" s="315"/>
      <c r="K80" s="315"/>
      <c r="L80" s="315"/>
      <c r="M80" s="315"/>
      <c r="N80" s="315"/>
      <c r="O80" s="36"/>
      <c r="P80" s="36"/>
      <c r="Q80" s="36"/>
      <c r="R80" s="36"/>
      <c r="S80" s="128"/>
      <c r="T80" s="128"/>
      <c r="U80" s="128"/>
      <c r="V80" s="128"/>
      <c r="W80" s="318" t="s">
        <v>141</v>
      </c>
      <c r="X80" s="318"/>
      <c r="Y80" s="318"/>
      <c r="Z80" s="318"/>
      <c r="AA80" s="318"/>
      <c r="AB80" s="318"/>
      <c r="AC80" s="318"/>
      <c r="AD80" s="318"/>
      <c r="AE80" s="318"/>
      <c r="AF80" s="318"/>
      <c r="AG80" s="35"/>
      <c r="AH80" s="36"/>
    </row>
    <row r="81" spans="2:34" ht="15.75" customHeight="1" thickBot="1" x14ac:dyDescent="0.3">
      <c r="B81" s="42"/>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60"/>
      <c r="AH81" s="36"/>
    </row>
    <row r="83" spans="2:34" ht="15.75" customHeight="1" x14ac:dyDescent="0.25">
      <c r="B83" s="66"/>
    </row>
  </sheetData>
  <mergeCells count="329">
    <mergeCell ref="C79:N79"/>
    <mergeCell ref="C80:N80"/>
    <mergeCell ref="P79:U79"/>
    <mergeCell ref="W79:AF79"/>
    <mergeCell ref="W80:AF80"/>
    <mergeCell ref="C77:AF78"/>
    <mergeCell ref="AE64:AF64"/>
    <mergeCell ref="C76:AD76"/>
    <mergeCell ref="AE76:AF76"/>
    <mergeCell ref="AE66:AF66"/>
    <mergeCell ref="E47:Q47"/>
    <mergeCell ref="C60:AD60"/>
    <mergeCell ref="AA47:AB47"/>
    <mergeCell ref="AA48:AB48"/>
    <mergeCell ref="C57:AF58"/>
    <mergeCell ref="AE49:AF49"/>
    <mergeCell ref="AE53:AF53"/>
    <mergeCell ref="E43:Q43"/>
    <mergeCell ref="C43:D43"/>
    <mergeCell ref="C46:D46"/>
    <mergeCell ref="C45:D45"/>
    <mergeCell ref="E46:Q46"/>
    <mergeCell ref="C53:D53"/>
    <mergeCell ref="E53:Q53"/>
    <mergeCell ref="AE52:AF52"/>
    <mergeCell ref="C49:D49"/>
    <mergeCell ref="AC43:AD43"/>
    <mergeCell ref="AC44:AD44"/>
    <mergeCell ref="AC45:AD45"/>
    <mergeCell ref="AC46:AD46"/>
    <mergeCell ref="AC47:AD47"/>
    <mergeCell ref="AC48:AD48"/>
    <mergeCell ref="AC49:AD49"/>
    <mergeCell ref="E44:Q44"/>
    <mergeCell ref="AK76:AQ76"/>
    <mergeCell ref="AK63:AQ63"/>
    <mergeCell ref="AK64:AQ64"/>
    <mergeCell ref="AK65:AQ65"/>
    <mergeCell ref="AK66:AQ66"/>
    <mergeCell ref="AK67:AQ67"/>
    <mergeCell ref="AK71:AQ71"/>
    <mergeCell ref="AK72:AQ72"/>
    <mergeCell ref="B1:AG2"/>
    <mergeCell ref="E35:H35"/>
    <mergeCell ref="AA49:AB49"/>
    <mergeCell ref="AA50:AB50"/>
    <mergeCell ref="AA51:AB51"/>
    <mergeCell ref="AA52:AB52"/>
    <mergeCell ref="AA53:AB53"/>
    <mergeCell ref="R44:Z44"/>
    <mergeCell ref="R45:Z45"/>
    <mergeCell ref="R46:Z46"/>
    <mergeCell ref="R47:Z47"/>
    <mergeCell ref="R48:Z48"/>
    <mergeCell ref="R49:Z49"/>
    <mergeCell ref="R50:Z50"/>
    <mergeCell ref="R51:Z51"/>
    <mergeCell ref="R52:Z52"/>
    <mergeCell ref="AK73:AQ73"/>
    <mergeCell ref="AK74:AQ74"/>
    <mergeCell ref="AK75:AQ75"/>
    <mergeCell ref="R53:Z53"/>
    <mergeCell ref="C48:D48"/>
    <mergeCell ref="AK61:AR62"/>
    <mergeCell ref="AK49:AR59"/>
    <mergeCell ref="AK69:AR70"/>
    <mergeCell ref="C54:D54"/>
    <mergeCell ref="E54:Q54"/>
    <mergeCell ref="R54:Z54"/>
    <mergeCell ref="AA54:AB54"/>
    <mergeCell ref="AC54:AD54"/>
    <mergeCell ref="AC52:AD52"/>
    <mergeCell ref="AC53:AD53"/>
    <mergeCell ref="AC50:AD50"/>
    <mergeCell ref="AC51:AD51"/>
    <mergeCell ref="AE54:AF54"/>
    <mergeCell ref="C59:AD59"/>
    <mergeCell ref="AE61:AF61"/>
    <mergeCell ref="C68:AF69"/>
    <mergeCell ref="E51:Q51"/>
    <mergeCell ref="AE48:AF48"/>
    <mergeCell ref="AL39:AP39"/>
    <mergeCell ref="C17:D17"/>
    <mergeCell ref="E17:H17"/>
    <mergeCell ref="C18:D23"/>
    <mergeCell ref="E18:H18"/>
    <mergeCell ref="E19:H19"/>
    <mergeCell ref="E20:H20"/>
    <mergeCell ref="E21:H21"/>
    <mergeCell ref="E22:H22"/>
    <mergeCell ref="E23:H23"/>
    <mergeCell ref="C25:D25"/>
    <mergeCell ref="E25:H25"/>
    <mergeCell ref="C26:D31"/>
    <mergeCell ref="E26:H26"/>
    <mergeCell ref="E27:H27"/>
    <mergeCell ref="E28:H28"/>
    <mergeCell ref="E29:H29"/>
    <mergeCell ref="E30:H30"/>
    <mergeCell ref="E31:H31"/>
    <mergeCell ref="Z38:AB38"/>
    <mergeCell ref="R38:T38"/>
    <mergeCell ref="V38:X38"/>
    <mergeCell ref="AD37:AF37"/>
    <mergeCell ref="R37:T37"/>
    <mergeCell ref="N38:P38"/>
    <mergeCell ref="V31:X31"/>
    <mergeCell ref="AA46:AB46"/>
    <mergeCell ref="R43:Z43"/>
    <mergeCell ref="E36:H36"/>
    <mergeCell ref="E37:H37"/>
    <mergeCell ref="AD38:AF38"/>
    <mergeCell ref="AA45:AB45"/>
    <mergeCell ref="AD26:AF26"/>
    <mergeCell ref="Z22:AB22"/>
    <mergeCell ref="N23:P23"/>
    <mergeCell ref="J38:L38"/>
    <mergeCell ref="AE45:AF45"/>
    <mergeCell ref="E45:Q45"/>
    <mergeCell ref="AD28:AF28"/>
    <mergeCell ref="AD22:AF22"/>
    <mergeCell ref="N37:P37"/>
    <mergeCell ref="C40:AF40"/>
    <mergeCell ref="E38:H38"/>
    <mergeCell ref="C34:D38"/>
    <mergeCell ref="E34:H34"/>
    <mergeCell ref="J37:L37"/>
    <mergeCell ref="Z37:AB37"/>
    <mergeCell ref="C33:D33"/>
    <mergeCell ref="AD27:AF27"/>
    <mergeCell ref="Z27:AB27"/>
    <mergeCell ref="AA43:AB43"/>
    <mergeCell ref="AA44:AB44"/>
    <mergeCell ref="J36:L36"/>
    <mergeCell ref="N35:P35"/>
    <mergeCell ref="R35:T35"/>
    <mergeCell ref="V35:X35"/>
    <mergeCell ref="J22:L22"/>
    <mergeCell ref="Q25:T25"/>
    <mergeCell ref="U25:X25"/>
    <mergeCell ref="N36:P36"/>
    <mergeCell ref="R36:T36"/>
    <mergeCell ref="J26:L26"/>
    <mergeCell ref="N26:P26"/>
    <mergeCell ref="Q33:T33"/>
    <mergeCell ref="N31:P31"/>
    <mergeCell ref="R31:T31"/>
    <mergeCell ref="R29:T29"/>
    <mergeCell ref="M33:P33"/>
    <mergeCell ref="J28:L28"/>
    <mergeCell ref="J35:L35"/>
    <mergeCell ref="N27:P27"/>
    <mergeCell ref="V30:X30"/>
    <mergeCell ref="N30:P30"/>
    <mergeCell ref="R30:T30"/>
    <mergeCell ref="J30:L30"/>
    <mergeCell ref="C4:AF4"/>
    <mergeCell ref="C10:E10"/>
    <mergeCell ref="T13:V13"/>
    <mergeCell ref="C14:AF14"/>
    <mergeCell ref="AA7:AF7"/>
    <mergeCell ref="C7:E7"/>
    <mergeCell ref="C5:AF5"/>
    <mergeCell ref="C9:AF9"/>
    <mergeCell ref="N11:P11"/>
    <mergeCell ref="Q11:AF11"/>
    <mergeCell ref="K12:N12"/>
    <mergeCell ref="C11:E11"/>
    <mergeCell ref="F7:T7"/>
    <mergeCell ref="U7:Z7"/>
    <mergeCell ref="O13:R13"/>
    <mergeCell ref="F10:T10"/>
    <mergeCell ref="U10:Z10"/>
    <mergeCell ref="AA10:AF10"/>
    <mergeCell ref="X13:AA13"/>
    <mergeCell ref="C13:H13"/>
    <mergeCell ref="J13:M13"/>
    <mergeCell ref="AC25:AF25"/>
    <mergeCell ref="Q17:T17"/>
    <mergeCell ref="N20:P20"/>
    <mergeCell ref="V20:X20"/>
    <mergeCell ref="V21:X21"/>
    <mergeCell ref="V22:X22"/>
    <mergeCell ref="R23:T23"/>
    <mergeCell ref="V23:X23"/>
    <mergeCell ref="R18:T18"/>
    <mergeCell ref="R21:T21"/>
    <mergeCell ref="M25:P25"/>
    <mergeCell ref="AD18:AF18"/>
    <mergeCell ref="Z20:AB20"/>
    <mergeCell ref="Z23:AB23"/>
    <mergeCell ref="AD21:AF21"/>
    <mergeCell ref="Y17:AB17"/>
    <mergeCell ref="AD19:AF19"/>
    <mergeCell ref="R20:T20"/>
    <mergeCell ref="AD23:AF23"/>
    <mergeCell ref="V19:X19"/>
    <mergeCell ref="Z19:AB19"/>
    <mergeCell ref="AC17:AF17"/>
    <mergeCell ref="C24:AF24"/>
    <mergeCell ref="Z18:AB18"/>
    <mergeCell ref="AE47:AF47"/>
    <mergeCell ref="Z36:AB36"/>
    <mergeCell ref="AD35:AF35"/>
    <mergeCell ref="AD36:AF36"/>
    <mergeCell ref="C41:AF42"/>
    <mergeCell ref="AC33:AF33"/>
    <mergeCell ref="Z29:AB29"/>
    <mergeCell ref="AD29:AF29"/>
    <mergeCell ref="Z35:AB35"/>
    <mergeCell ref="V29:X29"/>
    <mergeCell ref="AD31:AF31"/>
    <mergeCell ref="AD34:AF34"/>
    <mergeCell ref="J29:L29"/>
    <mergeCell ref="N29:P29"/>
    <mergeCell ref="Z31:AB31"/>
    <mergeCell ref="C47:D47"/>
    <mergeCell ref="AD30:AF30"/>
    <mergeCell ref="Z30:AB30"/>
    <mergeCell ref="Y33:AB33"/>
    <mergeCell ref="E33:H33"/>
    <mergeCell ref="V37:X37"/>
    <mergeCell ref="AE43:AF43"/>
    <mergeCell ref="AE44:AF44"/>
    <mergeCell ref="C44:D44"/>
    <mergeCell ref="N22:P22"/>
    <mergeCell ref="J23:L23"/>
    <mergeCell ref="Y25:AB25"/>
    <mergeCell ref="V36:X36"/>
    <mergeCell ref="J34:L34"/>
    <mergeCell ref="N34:P34"/>
    <mergeCell ref="I33:L33"/>
    <mergeCell ref="J31:L31"/>
    <mergeCell ref="V27:X27"/>
    <mergeCell ref="Z34:AB34"/>
    <mergeCell ref="R34:T34"/>
    <mergeCell ref="V34:X34"/>
    <mergeCell ref="U33:X33"/>
    <mergeCell ref="R22:T22"/>
    <mergeCell ref="N28:P28"/>
    <mergeCell ref="R28:T28"/>
    <mergeCell ref="V28:X28"/>
    <mergeCell ref="J27:L27"/>
    <mergeCell ref="Z26:AB26"/>
    <mergeCell ref="Z28:AB28"/>
    <mergeCell ref="V26:X26"/>
    <mergeCell ref="I25:L25"/>
    <mergeCell ref="R27:T27"/>
    <mergeCell ref="R26:T26"/>
    <mergeCell ref="AD20:AF20"/>
    <mergeCell ref="O12:T12"/>
    <mergeCell ref="C12:E12"/>
    <mergeCell ref="J21:L21"/>
    <mergeCell ref="N21:P21"/>
    <mergeCell ref="F12:J12"/>
    <mergeCell ref="N18:P18"/>
    <mergeCell ref="U12:W12"/>
    <mergeCell ref="X12:AF12"/>
    <mergeCell ref="AC13:AF13"/>
    <mergeCell ref="U17:X17"/>
    <mergeCell ref="V18:X18"/>
    <mergeCell ref="C15:AF16"/>
    <mergeCell ref="J18:L18"/>
    <mergeCell ref="J20:L20"/>
    <mergeCell ref="Z21:AB21"/>
    <mergeCell ref="J19:L19"/>
    <mergeCell ref="N19:P19"/>
    <mergeCell ref="R19:T19"/>
    <mergeCell ref="I17:L17"/>
    <mergeCell ref="M17:P17"/>
    <mergeCell ref="AL35:AP35"/>
    <mergeCell ref="F11:M11"/>
    <mergeCell ref="C70:AD70"/>
    <mergeCell ref="C71:AD71"/>
    <mergeCell ref="C75:AD75"/>
    <mergeCell ref="AE71:AF71"/>
    <mergeCell ref="AE75:AF75"/>
    <mergeCell ref="C72:AD72"/>
    <mergeCell ref="C62:AD62"/>
    <mergeCell ref="C65:AD65"/>
    <mergeCell ref="C66:AD66"/>
    <mergeCell ref="C63:AD63"/>
    <mergeCell ref="C64:AD64"/>
    <mergeCell ref="C73:AD73"/>
    <mergeCell ref="C74:AD74"/>
    <mergeCell ref="AE72:AF72"/>
    <mergeCell ref="AE73:AF73"/>
    <mergeCell ref="AE74:AF74"/>
    <mergeCell ref="AE70:AF70"/>
    <mergeCell ref="AK23:AR25"/>
    <mergeCell ref="AL28:AP28"/>
    <mergeCell ref="AL30:AP30"/>
    <mergeCell ref="AL32:AP32"/>
    <mergeCell ref="AL33:AP33"/>
    <mergeCell ref="AL37:AP37"/>
    <mergeCell ref="AE65:AF65"/>
    <mergeCell ref="AL42:AP42"/>
    <mergeCell ref="AL44:AP44"/>
    <mergeCell ref="AL46:AP46"/>
    <mergeCell ref="AL47:AP47"/>
    <mergeCell ref="E50:Q50"/>
    <mergeCell ref="AE50:AF50"/>
    <mergeCell ref="E49:Q49"/>
    <mergeCell ref="AE59:AF59"/>
    <mergeCell ref="AE60:AF60"/>
    <mergeCell ref="C61:AD61"/>
    <mergeCell ref="AL40:AP40"/>
    <mergeCell ref="C50:D50"/>
    <mergeCell ref="AE62:AF62"/>
    <mergeCell ref="AE63:AF63"/>
    <mergeCell ref="E48:Q48"/>
    <mergeCell ref="C52:D52"/>
    <mergeCell ref="E52:Q52"/>
    <mergeCell ref="C55:AB55"/>
    <mergeCell ref="AC55:AF55"/>
    <mergeCell ref="AE46:AF46"/>
    <mergeCell ref="AE51:AF51"/>
    <mergeCell ref="C51:D51"/>
    <mergeCell ref="AK3:AR3"/>
    <mergeCell ref="AK8:AR9"/>
    <mergeCell ref="AK10:AR10"/>
    <mergeCell ref="AK11:AR11"/>
    <mergeCell ref="AK14:AR14"/>
    <mergeCell ref="AK16:AR17"/>
    <mergeCell ref="AK18:AR18"/>
    <mergeCell ref="AL21:AM21"/>
    <mergeCell ref="AP21:AQ21"/>
    <mergeCell ref="AK20:AN20"/>
    <mergeCell ref="AO20:AR20"/>
  </mergeCells>
  <phoneticPr fontId="9" type="noConversion"/>
  <dataValidations count="10">
    <dataValidation type="list" allowBlank="1" showInputMessage="1" showErrorMessage="1" sqref="I13 M26:M31 AC26:AC31 U26:U31 Q26:Q31 Y18:Y23 I26:I31 Y26:Y31 AC18:AC23 U18:U23 Q18:Q23 M18:M23 I18:I23 W13 AB13 N13 S13 AC34:AC39 I34:I39 M34:M39 Q34:Q39 U34:U39 Y34:Y39">
      <formula1>$AW$2:$AW$3</formula1>
    </dataValidation>
    <dataValidation type="list" allowBlank="1" showInputMessage="1" showErrorMessage="1" errorTitle="Horário inválido" error="O horário de início do intervalo só pode ser um dos apresentados no menu suspenso." sqref="AQ32">
      <formula1>$BF$43:$BF$46</formula1>
    </dataValidation>
    <dataValidation type="list" allowBlank="1" showInputMessage="1" showErrorMessage="1" errorTitle="Horário inválido" error="O horário de início do intervalo só pode ser um dos apresentados no menu suspenso." sqref="AQ39">
      <formula1>$BF$51:$BF$54</formula1>
    </dataValidation>
    <dataValidation type="list" allowBlank="1" showInputMessage="1" showErrorMessage="1" errorTitle="Horário inválido" error="O horário de início do intervalo só pode ser um dos apresentados no menu suspenso." sqref="AQ46">
      <formula1>$BF$59:$BF$62</formula1>
    </dataValidation>
    <dataValidation type="list" allowBlank="1" showInputMessage="1" showErrorMessage="1" errorTitle="Duração inválida." error="A duração do intervalo só pode ser um dos valores apresentados no menu suspenso." sqref="AQ28 AQ42 AQ35">
      <formula1>$BF$32:$BF$38</formula1>
    </dataValidation>
    <dataValidation type="list" allowBlank="1" showInputMessage="1" showErrorMessage="1" errorTitle="Sigla inválida" error="Selecione um período no menu suspenso ao lado da célula." sqref="AA44:AA53">
      <formula1>$AW$26:$AW$29</formula1>
    </dataValidation>
    <dataValidation type="list" operator="greaterThanOrEqual" allowBlank="1" showInputMessage="1" showErrorMessage="1" errorTitle="Número de aulas inválido." error="Digite um valor inteiro maior ou igual a 1." sqref="AE44:AF53">
      <formula1>$BA$21:$BA$23</formula1>
    </dataValidation>
    <dataValidation type="list" allowBlank="1" showInputMessage="1" showErrorMessage="1" sqref="AE54:AF54">
      <formula1>$BA$21:$BA$23</formula1>
    </dataValidation>
    <dataValidation type="list" allowBlank="1" showInputMessage="1" showErrorMessage="1" sqref="AA54:AB54">
      <formula1>$AW$26:$AW$29</formula1>
    </dataValidation>
    <dataValidation type="whole" operator="greaterThanOrEqual" allowBlank="1" showInputMessage="1" showErrorMessage="1" sqref="AD44:AD54 AC44:AC54">
      <formula1>1</formula1>
    </dataValidation>
  </dataValidations>
  <printOptions horizontalCentered="1" verticalCentered="1"/>
  <pageMargins left="0.39370078740157483" right="0.51181102362204722" top="0.27559055118110237" bottom="0.27559055118110237" header="0.51181102362204722" footer="0.51181102362204722"/>
  <pageSetup paperSize="9" scale="67" orientation="portrait" horizontalDpi="300" verticalDpi="300" r:id="rId1"/>
  <headerFooter alignWithMargins="0"/>
  <ignoredErrors>
    <ignoredError sqref="AX6:AX10 AW15 AW19 AV41 AW45:AW50 AW52:AW58 AW60:AW62 AW2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6" r:id="rId4" name="Option Button 2">
              <controlPr defaultSize="0" autoFill="0" autoLine="0" autoPict="0">
                <anchor moveWithCells="1">
                  <from>
                    <xdr:col>39</xdr:col>
                    <xdr:colOff>83820</xdr:colOff>
                    <xdr:row>4</xdr:row>
                    <xdr:rowOff>121920</xdr:rowOff>
                  </from>
                  <to>
                    <xdr:col>40</xdr:col>
                    <xdr:colOff>83820</xdr:colOff>
                    <xdr:row>5</xdr:row>
                    <xdr:rowOff>137160</xdr:rowOff>
                  </to>
                </anchor>
              </controlPr>
            </control>
          </mc:Choice>
        </mc:AlternateContent>
        <mc:AlternateContent xmlns:mc="http://schemas.openxmlformats.org/markup-compatibility/2006">
          <mc:Choice Requires="x14">
            <control shapeId="1028" r:id="rId5" name="Group Box 4">
              <controlPr defaultSize="0" autoFill="0" autoPict="0">
                <anchor moveWithCells="1">
                  <from>
                    <xdr:col>38</xdr:col>
                    <xdr:colOff>533400</xdr:colOff>
                    <xdr:row>3</xdr:row>
                    <xdr:rowOff>160020</xdr:rowOff>
                  </from>
                  <to>
                    <xdr:col>41</xdr:col>
                    <xdr:colOff>175260</xdr:colOff>
                    <xdr:row>6</xdr:row>
                    <xdr:rowOff>68580</xdr:rowOff>
                  </to>
                </anchor>
              </controlPr>
            </control>
          </mc:Choice>
        </mc:AlternateContent>
        <mc:AlternateContent xmlns:mc="http://schemas.openxmlformats.org/markup-compatibility/2006">
          <mc:Choice Requires="x14">
            <control shapeId="1030" r:id="rId6" name="Check Box 6">
              <controlPr defaultSize="0" autoFill="0" autoLine="0" autoPict="0" altText="Sim, desejo me dedicar prioritariamente a atividades de ensino.">
                <anchor moveWithCells="1">
                  <from>
                    <xdr:col>38</xdr:col>
                    <xdr:colOff>7620</xdr:colOff>
                    <xdr:row>11</xdr:row>
                    <xdr:rowOff>30480</xdr:rowOff>
                  </from>
                  <to>
                    <xdr:col>42</xdr:col>
                    <xdr:colOff>403860</xdr:colOff>
                    <xdr:row>12</xdr:row>
                    <xdr:rowOff>144780</xdr:rowOff>
                  </to>
                </anchor>
              </controlPr>
            </control>
          </mc:Choice>
        </mc:AlternateContent>
        <mc:AlternateContent xmlns:mc="http://schemas.openxmlformats.org/markup-compatibility/2006">
          <mc:Choice Requires="x14">
            <control shapeId="1035" r:id="rId7" name="Check Box 11">
              <controlPr defaultSize="0" autoFill="0" autoLine="0" autoPict="0" altText="Sim, desejo me dedicar prioritariamente a atividades de ensino.">
                <anchor moveWithCells="1">
                  <from>
                    <xdr:col>2</xdr:col>
                    <xdr:colOff>0</xdr:colOff>
                    <xdr:row>38</xdr:row>
                    <xdr:rowOff>0</xdr:rowOff>
                  </from>
                  <to>
                    <xdr:col>26</xdr:col>
                    <xdr:colOff>228600</xdr:colOff>
                    <xdr:row>39</xdr:row>
                    <xdr:rowOff>22860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38</xdr:col>
                    <xdr:colOff>160020</xdr:colOff>
                    <xdr:row>25</xdr:row>
                    <xdr:rowOff>7620</xdr:rowOff>
                  </from>
                  <to>
                    <xdr:col>42</xdr:col>
                    <xdr:colOff>541020</xdr:colOff>
                    <xdr:row>26</xdr:row>
                    <xdr:rowOff>114300</xdr:rowOff>
                  </to>
                </anchor>
              </controlPr>
            </control>
          </mc:Choice>
        </mc:AlternateContent>
        <mc:AlternateContent xmlns:mc="http://schemas.openxmlformats.org/markup-compatibility/2006">
          <mc:Choice Requires="x14">
            <control shapeId="1037" r:id="rId9" name="Spinner 13">
              <controlPr defaultSize="0" autoPict="0">
                <anchor moveWithCells="1" sizeWithCells="1">
                  <from>
                    <xdr:col>42</xdr:col>
                    <xdr:colOff>601980</xdr:colOff>
                    <xdr:row>28</xdr:row>
                    <xdr:rowOff>137160</xdr:rowOff>
                  </from>
                  <to>
                    <xdr:col>43</xdr:col>
                    <xdr:colOff>175260</xdr:colOff>
                    <xdr:row>30</xdr:row>
                    <xdr:rowOff>76200</xdr:rowOff>
                  </to>
                </anchor>
              </controlPr>
            </control>
          </mc:Choice>
        </mc:AlternateContent>
        <mc:AlternateContent xmlns:mc="http://schemas.openxmlformats.org/markup-compatibility/2006">
          <mc:Choice Requires="x14">
            <control shapeId="1038" r:id="rId10" name="Spinner 14">
              <controlPr defaultSize="0" autoPict="0">
                <anchor moveWithCells="1" sizeWithCells="1">
                  <from>
                    <xdr:col>42</xdr:col>
                    <xdr:colOff>601980</xdr:colOff>
                    <xdr:row>35</xdr:row>
                    <xdr:rowOff>144780</xdr:rowOff>
                  </from>
                  <to>
                    <xdr:col>43</xdr:col>
                    <xdr:colOff>175260</xdr:colOff>
                    <xdr:row>37</xdr:row>
                    <xdr:rowOff>83820</xdr:rowOff>
                  </to>
                </anchor>
              </controlPr>
            </control>
          </mc:Choice>
        </mc:AlternateContent>
        <mc:AlternateContent xmlns:mc="http://schemas.openxmlformats.org/markup-compatibility/2006">
          <mc:Choice Requires="x14">
            <control shapeId="1039" r:id="rId11" name="Spinner 15">
              <controlPr defaultSize="0" autoPict="0">
                <anchor moveWithCells="1" sizeWithCells="1">
                  <from>
                    <xdr:col>42</xdr:col>
                    <xdr:colOff>601980</xdr:colOff>
                    <xdr:row>42</xdr:row>
                    <xdr:rowOff>137160</xdr:rowOff>
                  </from>
                  <to>
                    <xdr:col>43</xdr:col>
                    <xdr:colOff>175260</xdr:colOff>
                    <xdr:row>44</xdr:row>
                    <xdr:rowOff>68580</xdr:rowOff>
                  </to>
                </anchor>
              </controlPr>
            </control>
          </mc:Choice>
        </mc:AlternateContent>
        <mc:AlternateContent xmlns:mc="http://schemas.openxmlformats.org/markup-compatibility/2006">
          <mc:Choice Requires="x14">
            <control shapeId="1041" r:id="rId12" name="Option Button 17">
              <controlPr defaultSize="0" autoFill="0" autoLine="0" autoPict="0">
                <anchor moveWithCells="1">
                  <from>
                    <xdr:col>40</xdr:col>
                    <xdr:colOff>99060</xdr:colOff>
                    <xdr:row>4</xdr:row>
                    <xdr:rowOff>121920</xdr:rowOff>
                  </from>
                  <to>
                    <xdr:col>41</xdr:col>
                    <xdr:colOff>45720</xdr:colOff>
                    <xdr:row>5</xdr:row>
                    <xdr:rowOff>144780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C103"/>
  <sheetViews>
    <sheetView showGridLines="0" view="pageBreakPreview" zoomScale="85" zoomScaleSheetLayoutView="85" workbookViewId="0">
      <selection activeCell="C72" sqref="C72:AD72"/>
    </sheetView>
  </sheetViews>
  <sheetFormatPr defaultColWidth="3" defaultRowHeight="15.75" customHeight="1" x14ac:dyDescent="0.25"/>
  <cols>
    <col min="1" max="1" width="3" style="30"/>
    <col min="2" max="2" width="3" style="30" customWidth="1"/>
    <col min="3" max="32" width="4.109375" style="30" customWidth="1"/>
    <col min="33" max="34" width="3" style="30" customWidth="1"/>
    <col min="35" max="37" width="3" style="30"/>
    <col min="38" max="44" width="8.88671875" style="30" customWidth="1"/>
    <col min="45" max="47" width="3" style="30"/>
    <col min="48" max="48" width="36.88671875" style="12" hidden="1" customWidth="1"/>
    <col min="49" max="49" width="11" style="12" hidden="1" customWidth="1"/>
    <col min="50" max="50" width="6.44140625" style="12" hidden="1" customWidth="1"/>
    <col min="51" max="16384" width="3" style="30"/>
  </cols>
  <sheetData>
    <row r="1" spans="2:50" ht="15.75" customHeight="1" x14ac:dyDescent="0.25">
      <c r="B1" s="302" t="s">
        <v>26</v>
      </c>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4"/>
    </row>
    <row r="2" spans="2:50" ht="15.75" customHeight="1" thickBot="1" x14ac:dyDescent="0.3">
      <c r="B2" s="305"/>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7"/>
      <c r="AV2" s="13" t="s">
        <v>39</v>
      </c>
    </row>
    <row r="3" spans="2:50" ht="15.75" customHeight="1" thickBot="1" x14ac:dyDescent="0.3">
      <c r="B3" s="31"/>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3"/>
      <c r="AL3" s="145" t="s">
        <v>82</v>
      </c>
      <c r="AM3" s="145"/>
      <c r="AN3" s="145"/>
      <c r="AO3" s="145"/>
      <c r="AP3" s="145"/>
      <c r="AQ3" s="145"/>
      <c r="AR3" s="145"/>
      <c r="AV3" s="13" t="s">
        <v>40</v>
      </c>
      <c r="AW3" s="17" t="s">
        <v>80</v>
      </c>
    </row>
    <row r="4" spans="2:50" ht="15.75" customHeight="1" x14ac:dyDescent="0.25">
      <c r="B4" s="34"/>
      <c r="C4" s="221" t="s">
        <v>20</v>
      </c>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3"/>
      <c r="AG4" s="35"/>
      <c r="AH4" s="36"/>
      <c r="AV4" s="13" t="s">
        <v>41</v>
      </c>
      <c r="AW4" s="17"/>
    </row>
    <row r="5" spans="2:50" ht="15.75" customHeight="1" thickBot="1" x14ac:dyDescent="0.3">
      <c r="B5" s="34"/>
      <c r="C5" s="378" t="s">
        <v>37</v>
      </c>
      <c r="D5" s="379"/>
      <c r="E5" s="379"/>
      <c r="F5" s="379"/>
      <c r="G5" s="379"/>
      <c r="H5" s="379"/>
      <c r="I5" s="379"/>
      <c r="J5" s="379"/>
      <c r="K5" s="379"/>
      <c r="L5" s="379"/>
      <c r="M5" s="379"/>
      <c r="N5" s="379"/>
      <c r="O5" s="379"/>
      <c r="P5" s="379"/>
      <c r="Q5" s="379"/>
      <c r="R5" s="379"/>
      <c r="S5" s="379"/>
      <c r="T5" s="379"/>
      <c r="U5" s="379"/>
      <c r="V5" s="379"/>
      <c r="W5" s="379"/>
      <c r="X5" s="379"/>
      <c r="Y5" s="379"/>
      <c r="Z5" s="379"/>
      <c r="AA5" s="379"/>
      <c r="AB5" s="379"/>
      <c r="AC5" s="379"/>
      <c r="AD5" s="379"/>
      <c r="AE5" s="379"/>
      <c r="AF5" s="380"/>
      <c r="AG5" s="35"/>
      <c r="AH5" s="36"/>
      <c r="AL5" s="375" t="s">
        <v>88</v>
      </c>
      <c r="AM5" s="375"/>
      <c r="AN5" s="375"/>
      <c r="AO5" s="375"/>
      <c r="AP5" s="375"/>
      <c r="AQ5" s="375"/>
      <c r="AR5" s="375"/>
      <c r="AV5" s="13" t="s">
        <v>42</v>
      </c>
      <c r="AW5" s="12" t="s">
        <v>81</v>
      </c>
    </row>
    <row r="6" spans="2:50" ht="15.75" customHeight="1" thickBot="1" x14ac:dyDescent="0.3">
      <c r="B6" s="34"/>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35"/>
      <c r="AH6" s="36"/>
      <c r="AL6" s="375"/>
      <c r="AM6" s="375"/>
      <c r="AN6" s="375"/>
      <c r="AO6" s="375"/>
      <c r="AP6" s="375"/>
      <c r="AQ6" s="375"/>
      <c r="AR6" s="375"/>
      <c r="AV6" s="13" t="s">
        <v>43</v>
      </c>
      <c r="AW6" s="17">
        <v>1</v>
      </c>
      <c r="AX6" s="12" t="str">
        <f>IF(I13="","",1)</f>
        <v/>
      </c>
    </row>
    <row r="7" spans="2:50" ht="15.75" customHeight="1" thickBot="1" x14ac:dyDescent="0.3">
      <c r="B7" s="34"/>
      <c r="C7" s="381" t="s">
        <v>23</v>
      </c>
      <c r="D7" s="382"/>
      <c r="E7" s="382"/>
      <c r="F7" s="383" t="str">
        <f>IF(FPA!F7="","",FPA!F7)</f>
        <v/>
      </c>
      <c r="G7" s="384"/>
      <c r="H7" s="384"/>
      <c r="I7" s="384"/>
      <c r="J7" s="384"/>
      <c r="K7" s="384"/>
      <c r="L7" s="384"/>
      <c r="M7" s="384"/>
      <c r="N7" s="384"/>
      <c r="O7" s="384"/>
      <c r="P7" s="384"/>
      <c r="Q7" s="384"/>
      <c r="R7" s="384"/>
      <c r="S7" s="384"/>
      <c r="T7" s="385"/>
      <c r="U7" s="386" t="s">
        <v>24</v>
      </c>
      <c r="V7" s="386"/>
      <c r="W7" s="386"/>
      <c r="X7" s="386"/>
      <c r="Y7" s="386"/>
      <c r="Z7" s="386"/>
      <c r="AA7" s="401" t="str">
        <f>IF(FPA!AA7="","",FPA!AA7)</f>
        <v/>
      </c>
      <c r="AB7" s="402"/>
      <c r="AC7" s="402"/>
      <c r="AD7" s="402"/>
      <c r="AE7" s="402"/>
      <c r="AF7" s="403"/>
      <c r="AG7" s="35"/>
      <c r="AH7" s="36"/>
      <c r="AV7" s="13" t="s">
        <v>44</v>
      </c>
      <c r="AW7" s="17">
        <v>2</v>
      </c>
      <c r="AX7" s="12" t="str">
        <f>IF(N13="","",1)</f>
        <v/>
      </c>
    </row>
    <row r="8" spans="2:50" ht="15.75" customHeight="1" thickBot="1" x14ac:dyDescent="0.3">
      <c r="B8" s="34"/>
      <c r="C8" s="82"/>
      <c r="D8" s="84"/>
      <c r="E8" s="84"/>
      <c r="F8" s="85"/>
      <c r="G8" s="85"/>
      <c r="H8" s="85"/>
      <c r="I8" s="85"/>
      <c r="J8" s="85"/>
      <c r="K8" s="85"/>
      <c r="L8" s="85"/>
      <c r="M8" s="85"/>
      <c r="N8" s="85"/>
      <c r="O8" s="85"/>
      <c r="P8" s="85"/>
      <c r="Q8" s="85"/>
      <c r="R8" s="85"/>
      <c r="S8" s="85"/>
      <c r="T8" s="85"/>
      <c r="U8" s="86"/>
      <c r="V8" s="85"/>
      <c r="W8" s="85"/>
      <c r="X8" s="85"/>
      <c r="Y8" s="85"/>
      <c r="Z8" s="85"/>
      <c r="AA8" s="87"/>
      <c r="AB8" s="87"/>
      <c r="AC8" s="87"/>
      <c r="AD8" s="87"/>
      <c r="AE8" s="87"/>
      <c r="AF8" s="87"/>
      <c r="AG8" s="35"/>
      <c r="AH8" s="36"/>
      <c r="AV8" s="13" t="s">
        <v>45</v>
      </c>
      <c r="AW8" s="17">
        <v>3</v>
      </c>
      <c r="AX8" s="12" t="str">
        <f>IF(S13="","",1)</f>
        <v/>
      </c>
    </row>
    <row r="9" spans="2:50" ht="15.75" customHeight="1" x14ac:dyDescent="0.25">
      <c r="B9" s="34"/>
      <c r="C9" s="387" t="s">
        <v>31</v>
      </c>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9"/>
      <c r="AG9" s="35"/>
      <c r="AH9" s="36"/>
      <c r="AV9" s="13" t="s">
        <v>46</v>
      </c>
      <c r="AW9" s="17">
        <v>4</v>
      </c>
      <c r="AX9" s="12" t="str">
        <f>IF(W13="","",1)</f>
        <v/>
      </c>
    </row>
    <row r="10" spans="2:50" ht="15.75" customHeight="1" x14ac:dyDescent="0.25">
      <c r="B10" s="34"/>
      <c r="C10" s="348" t="s">
        <v>21</v>
      </c>
      <c r="D10" s="349"/>
      <c r="E10" s="350"/>
      <c r="F10" s="369" t="str">
        <f>IF(FPA!F10="","",FPA!F10)</f>
        <v/>
      </c>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70"/>
      <c r="AG10" s="35"/>
      <c r="AH10" s="36"/>
      <c r="AJ10" s="130"/>
      <c r="AV10" s="13" t="s">
        <v>47</v>
      </c>
      <c r="AW10" s="17">
        <v>5</v>
      </c>
      <c r="AX10" s="12" t="str">
        <f>IF(AB13="","",1)</f>
        <v/>
      </c>
    </row>
    <row r="11" spans="2:50" ht="15.75" customHeight="1" x14ac:dyDescent="0.25">
      <c r="B11" s="34"/>
      <c r="C11" s="348" t="s">
        <v>15</v>
      </c>
      <c r="D11" s="349"/>
      <c r="E11" s="349"/>
      <c r="F11" s="391" t="str">
        <f>IF(FPA!F11="","",FPA!F11)</f>
        <v/>
      </c>
      <c r="G11" s="391"/>
      <c r="H11" s="391"/>
      <c r="I11" s="391"/>
      <c r="J11" s="391"/>
      <c r="K11" s="391"/>
      <c r="L11" s="391"/>
      <c r="M11" s="391"/>
      <c r="N11" s="390" t="s">
        <v>22</v>
      </c>
      <c r="O11" s="390"/>
      <c r="P11" s="390"/>
      <c r="Q11" s="390"/>
      <c r="R11" s="390"/>
      <c r="S11" s="390"/>
      <c r="T11" s="367" t="str">
        <f>IF(FPA!AA10="","",FPA!AA10)</f>
        <v/>
      </c>
      <c r="U11" s="367"/>
      <c r="V11" s="367"/>
      <c r="W11" s="367"/>
      <c r="X11" s="367"/>
      <c r="Y11" s="367"/>
      <c r="Z11" s="367"/>
      <c r="AA11" s="367"/>
      <c r="AB11" s="367"/>
      <c r="AC11" s="367"/>
      <c r="AD11" s="367"/>
      <c r="AE11" s="367"/>
      <c r="AF11" s="368"/>
      <c r="AG11" s="35"/>
      <c r="AH11" s="36"/>
      <c r="AL11" s="147" t="str">
        <f>IF(FPA!AK8="","","Regime de trabalho (planilha FPA):")</f>
        <v/>
      </c>
      <c r="AM11" s="147"/>
      <c r="AN11" s="147"/>
      <c r="AO11" s="147"/>
      <c r="AP11" s="147"/>
      <c r="AQ11" s="147"/>
      <c r="AR11" s="147"/>
      <c r="AV11" s="13" t="s">
        <v>48</v>
      </c>
    </row>
    <row r="12" spans="2:50" ht="15.75" customHeight="1" x14ac:dyDescent="0.25">
      <c r="B12" s="34"/>
      <c r="C12" s="348" t="s">
        <v>5</v>
      </c>
      <c r="D12" s="349"/>
      <c r="E12" s="349"/>
      <c r="F12" s="376" t="str">
        <f>IF(FPA!F12="","",FPA!F12)</f>
        <v/>
      </c>
      <c r="G12" s="377"/>
      <c r="H12" s="377"/>
      <c r="I12" s="377"/>
      <c r="J12" s="377"/>
      <c r="K12" s="377"/>
      <c r="L12" s="377"/>
      <c r="M12" s="377"/>
      <c r="N12" s="392" t="s">
        <v>11</v>
      </c>
      <c r="O12" s="393"/>
      <c r="P12" s="394"/>
      <c r="Q12" s="395" t="str">
        <f>IF(FPA!Q11="","",FPA!Q11)</f>
        <v/>
      </c>
      <c r="R12" s="396"/>
      <c r="S12" s="396"/>
      <c r="T12" s="396"/>
      <c r="U12" s="396"/>
      <c r="V12" s="396"/>
      <c r="W12" s="396"/>
      <c r="X12" s="396"/>
      <c r="Y12" s="396"/>
      <c r="Z12" s="396"/>
      <c r="AA12" s="396"/>
      <c r="AB12" s="396"/>
      <c r="AC12" s="396"/>
      <c r="AD12" s="396"/>
      <c r="AE12" s="396"/>
      <c r="AF12" s="397"/>
      <c r="AG12" s="35"/>
      <c r="AH12" s="36"/>
      <c r="AL12" s="54"/>
      <c r="AM12" s="54"/>
      <c r="AN12" s="114"/>
      <c r="AO12" s="103" t="str">
        <f>IF(AL11="","",IF(OR(FPA!AY11&gt;40,FPA!AX11&gt;2),"Regime de trabalho inválido",FPA!AY11))</f>
        <v/>
      </c>
      <c r="AP12" s="114"/>
      <c r="AQ12" s="114"/>
      <c r="AR12" s="54"/>
      <c r="AV12" s="13" t="s">
        <v>49</v>
      </c>
    </row>
    <row r="13" spans="2:50" ht="15.75" customHeight="1" thickBot="1" x14ac:dyDescent="0.3">
      <c r="B13" s="34"/>
      <c r="C13" s="162" t="s">
        <v>2</v>
      </c>
      <c r="D13" s="398"/>
      <c r="E13" s="398"/>
      <c r="F13" s="398"/>
      <c r="G13" s="398"/>
      <c r="H13" s="399"/>
      <c r="I13" s="61" t="str">
        <f>IF(FPA!I13="","",FPA!I13)</f>
        <v/>
      </c>
      <c r="J13" s="400" t="s">
        <v>76</v>
      </c>
      <c r="K13" s="163"/>
      <c r="L13" s="163"/>
      <c r="M13" s="164"/>
      <c r="N13" s="61" t="str">
        <f>IF(FPA!N13="","",FPA!N13)</f>
        <v/>
      </c>
      <c r="O13" s="400" t="s">
        <v>110</v>
      </c>
      <c r="P13" s="163"/>
      <c r="Q13" s="163"/>
      <c r="R13" s="163"/>
      <c r="S13" s="61" t="str">
        <f>IF(FPA!S13="","",FPA!S13)</f>
        <v/>
      </c>
      <c r="T13" s="411" t="s">
        <v>77</v>
      </c>
      <c r="U13" s="412"/>
      <c r="V13" s="412"/>
      <c r="W13" s="61" t="str">
        <f>IF(FPA!W13="","",FPA!W13)</f>
        <v/>
      </c>
      <c r="X13" s="163" t="s">
        <v>78</v>
      </c>
      <c r="Y13" s="163"/>
      <c r="Z13" s="163"/>
      <c r="AA13" s="164"/>
      <c r="AB13" s="61" t="str">
        <f>IF(FPA!AB13="","",FPA!AB13)</f>
        <v/>
      </c>
      <c r="AC13" s="398" t="s">
        <v>79</v>
      </c>
      <c r="AD13" s="398"/>
      <c r="AE13" s="398"/>
      <c r="AF13" s="410"/>
      <c r="AG13" s="35"/>
      <c r="AH13" s="36"/>
      <c r="AL13" s="54"/>
      <c r="AM13" s="54"/>
      <c r="AN13" s="54"/>
      <c r="AO13" s="54"/>
      <c r="AP13" s="54"/>
      <c r="AQ13" s="54"/>
      <c r="AR13" s="54"/>
      <c r="AV13" s="13" t="s">
        <v>50</v>
      </c>
    </row>
    <row r="14" spans="2:50" ht="15.75" customHeight="1" thickBot="1" x14ac:dyDescent="0.3">
      <c r="B14" s="34"/>
      <c r="C14" s="225" t="str">
        <f>IF(AND(AX9=1,AX10=1),"O docente não pode ser substituto e temporário ao mesmo tempo",IF(AND(AX6=1,AX7=1),"O docente não pode ser 20h e 40h ao mesmo tempo",IF(AND(AX7=1,AX8=1),"O docente RDE já possui regime de 40h. Não precisa marcar o 40h se for RDE",IF(OR(AX9=1,AX10=1)*AND(AX8=1),"O docente substituto ou temporário não pode ser RDE",IF(AND(AX6=1,AX8=1),"O docente RDE tem regime de 40h, então não pode ser 20h","")))))</f>
        <v/>
      </c>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35"/>
      <c r="AH14" s="36"/>
      <c r="AL14" s="147" t="s">
        <v>112</v>
      </c>
      <c r="AM14" s="147"/>
      <c r="AN14" s="147"/>
      <c r="AO14" s="147"/>
      <c r="AP14" s="147"/>
      <c r="AQ14" s="147"/>
      <c r="AR14" s="147"/>
      <c r="AV14" s="13" t="s">
        <v>51</v>
      </c>
    </row>
    <row r="15" spans="2:50" ht="15.75" customHeight="1" x14ac:dyDescent="0.25">
      <c r="B15" s="34"/>
      <c r="C15" s="404" t="s">
        <v>30</v>
      </c>
      <c r="D15" s="405"/>
      <c r="E15" s="405"/>
      <c r="F15" s="405"/>
      <c r="G15" s="405"/>
      <c r="H15" s="405"/>
      <c r="I15" s="405"/>
      <c r="J15" s="405"/>
      <c r="K15" s="405"/>
      <c r="L15" s="405"/>
      <c r="M15" s="405"/>
      <c r="N15" s="405"/>
      <c r="O15" s="405"/>
      <c r="P15" s="405"/>
      <c r="Q15" s="405"/>
      <c r="R15" s="405"/>
      <c r="S15" s="405"/>
      <c r="T15" s="405"/>
      <c r="U15" s="405"/>
      <c r="V15" s="405"/>
      <c r="W15" s="405"/>
      <c r="X15" s="405"/>
      <c r="Y15" s="405"/>
      <c r="Z15" s="405"/>
      <c r="AA15" s="405"/>
      <c r="AB15" s="405"/>
      <c r="AC15" s="405"/>
      <c r="AD15" s="405"/>
      <c r="AE15" s="405"/>
      <c r="AF15" s="406"/>
      <c r="AG15" s="35"/>
      <c r="AH15" s="36"/>
      <c r="AL15" s="54"/>
      <c r="AM15" s="54"/>
      <c r="AN15" s="54"/>
      <c r="AO15" s="103">
        <f>FPA!AW15</f>
        <v>50</v>
      </c>
      <c r="AP15" s="54"/>
      <c r="AQ15" s="54"/>
      <c r="AR15" s="54"/>
      <c r="AV15" s="13" t="s">
        <v>52</v>
      </c>
    </row>
    <row r="16" spans="2:50" ht="15.75" customHeight="1" x14ac:dyDescent="0.25">
      <c r="B16" s="34"/>
      <c r="C16" s="407"/>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c r="AB16" s="408"/>
      <c r="AC16" s="408"/>
      <c r="AD16" s="408"/>
      <c r="AE16" s="408"/>
      <c r="AF16" s="409"/>
      <c r="AG16" s="35"/>
      <c r="AH16" s="36"/>
      <c r="AL16" s="54"/>
      <c r="AM16" s="54"/>
      <c r="AN16" s="54"/>
      <c r="AO16" s="54"/>
      <c r="AP16" s="54"/>
      <c r="AQ16" s="54"/>
      <c r="AR16" s="54"/>
      <c r="AV16" s="13" t="s">
        <v>53</v>
      </c>
    </row>
    <row r="17" spans="2:48" ht="15.75" customHeight="1" x14ac:dyDescent="0.25">
      <c r="B17" s="34"/>
      <c r="C17" s="267" t="s">
        <v>17</v>
      </c>
      <c r="D17" s="268"/>
      <c r="E17" s="215" t="s">
        <v>16</v>
      </c>
      <c r="F17" s="215"/>
      <c r="G17" s="215"/>
      <c r="H17" s="215"/>
      <c r="I17" s="194" t="s">
        <v>14</v>
      </c>
      <c r="J17" s="195"/>
      <c r="K17" s="195"/>
      <c r="L17" s="195"/>
      <c r="M17" s="194" t="s">
        <v>0</v>
      </c>
      <c r="N17" s="195"/>
      <c r="O17" s="195"/>
      <c r="P17" s="195"/>
      <c r="Q17" s="194" t="s">
        <v>3</v>
      </c>
      <c r="R17" s="195"/>
      <c r="S17" s="195"/>
      <c r="T17" s="195"/>
      <c r="U17" s="194" t="s">
        <v>9</v>
      </c>
      <c r="V17" s="195"/>
      <c r="W17" s="195"/>
      <c r="X17" s="195"/>
      <c r="Y17" s="194" t="s">
        <v>6</v>
      </c>
      <c r="Z17" s="195"/>
      <c r="AA17" s="195"/>
      <c r="AB17" s="195"/>
      <c r="AC17" s="194" t="s">
        <v>4</v>
      </c>
      <c r="AD17" s="195"/>
      <c r="AE17" s="195"/>
      <c r="AF17" s="214"/>
      <c r="AG17" s="35"/>
      <c r="AH17" s="36"/>
      <c r="AL17" s="54"/>
      <c r="AM17" s="54"/>
      <c r="AN17" s="54"/>
      <c r="AO17" s="54"/>
      <c r="AP17" s="54"/>
      <c r="AQ17" s="54"/>
      <c r="AR17" s="54"/>
      <c r="AV17" s="13" t="s">
        <v>54</v>
      </c>
    </row>
    <row r="18" spans="2:48" ht="15.75" customHeight="1" x14ac:dyDescent="0.25">
      <c r="B18" s="34"/>
      <c r="C18" s="260" t="s">
        <v>18</v>
      </c>
      <c r="D18" s="276"/>
      <c r="E18" s="280">
        <f>FPA!E18</f>
        <v>1</v>
      </c>
      <c r="F18" s="281"/>
      <c r="G18" s="281"/>
      <c r="H18" s="282"/>
      <c r="I18" s="345"/>
      <c r="J18" s="346"/>
      <c r="K18" s="346"/>
      <c r="L18" s="351"/>
      <c r="M18" s="345"/>
      <c r="N18" s="346"/>
      <c r="O18" s="346"/>
      <c r="P18" s="351"/>
      <c r="Q18" s="345"/>
      <c r="R18" s="346"/>
      <c r="S18" s="346"/>
      <c r="T18" s="351"/>
      <c r="U18" s="345"/>
      <c r="V18" s="346"/>
      <c r="W18" s="346"/>
      <c r="X18" s="351"/>
      <c r="Y18" s="345"/>
      <c r="Z18" s="346"/>
      <c r="AA18" s="346"/>
      <c r="AB18" s="351"/>
      <c r="AC18" s="345"/>
      <c r="AD18" s="346"/>
      <c r="AE18" s="346"/>
      <c r="AF18" s="347"/>
      <c r="AG18" s="37"/>
      <c r="AH18" s="36"/>
      <c r="AL18" s="54"/>
      <c r="AM18" s="54"/>
      <c r="AN18" s="54"/>
      <c r="AO18" s="54"/>
      <c r="AP18" s="54"/>
      <c r="AQ18" s="54"/>
      <c r="AR18" s="54"/>
      <c r="AV18" s="13" t="s">
        <v>55</v>
      </c>
    </row>
    <row r="19" spans="2:48" ht="15.75" customHeight="1" x14ac:dyDescent="0.25">
      <c r="B19" s="34"/>
      <c r="C19" s="262"/>
      <c r="D19" s="277"/>
      <c r="E19" s="280">
        <f>FPA!E19</f>
        <v>2</v>
      </c>
      <c r="F19" s="281"/>
      <c r="G19" s="281"/>
      <c r="H19" s="282"/>
      <c r="I19" s="345"/>
      <c r="J19" s="346"/>
      <c r="K19" s="346"/>
      <c r="L19" s="351"/>
      <c r="M19" s="345"/>
      <c r="N19" s="346"/>
      <c r="O19" s="346"/>
      <c r="P19" s="351"/>
      <c r="Q19" s="345"/>
      <c r="R19" s="346"/>
      <c r="S19" s="346"/>
      <c r="T19" s="351"/>
      <c r="U19" s="345"/>
      <c r="V19" s="346"/>
      <c r="W19" s="346"/>
      <c r="X19" s="351"/>
      <c r="Y19" s="345"/>
      <c r="Z19" s="346"/>
      <c r="AA19" s="346"/>
      <c r="AB19" s="351"/>
      <c r="AC19" s="345"/>
      <c r="AD19" s="346"/>
      <c r="AE19" s="346"/>
      <c r="AF19" s="347"/>
      <c r="AG19" s="37"/>
      <c r="AH19" s="36"/>
      <c r="AL19" s="54"/>
      <c r="AM19" s="54"/>
      <c r="AN19" s="54"/>
      <c r="AO19" s="54"/>
      <c r="AP19" s="54"/>
      <c r="AQ19" s="54"/>
      <c r="AR19" s="54"/>
      <c r="AV19" s="13" t="s">
        <v>56</v>
      </c>
    </row>
    <row r="20" spans="2:48" ht="15.75" customHeight="1" x14ac:dyDescent="0.25">
      <c r="B20" s="34"/>
      <c r="C20" s="262"/>
      <c r="D20" s="277"/>
      <c r="E20" s="280">
        <f>FPA!E20</f>
        <v>3</v>
      </c>
      <c r="F20" s="281"/>
      <c r="G20" s="281"/>
      <c r="H20" s="282"/>
      <c r="I20" s="345"/>
      <c r="J20" s="346"/>
      <c r="K20" s="346"/>
      <c r="L20" s="351"/>
      <c r="M20" s="345"/>
      <c r="N20" s="346"/>
      <c r="O20" s="346"/>
      <c r="P20" s="351"/>
      <c r="Q20" s="345"/>
      <c r="R20" s="346"/>
      <c r="S20" s="346"/>
      <c r="T20" s="351"/>
      <c r="U20" s="345"/>
      <c r="V20" s="346"/>
      <c r="W20" s="346"/>
      <c r="X20" s="351"/>
      <c r="Y20" s="345"/>
      <c r="Z20" s="346"/>
      <c r="AA20" s="346"/>
      <c r="AB20" s="351"/>
      <c r="AC20" s="345"/>
      <c r="AD20" s="346"/>
      <c r="AE20" s="346"/>
      <c r="AF20" s="347"/>
      <c r="AG20" s="37"/>
      <c r="AH20" s="36"/>
      <c r="AV20" s="13" t="s">
        <v>57</v>
      </c>
    </row>
    <row r="21" spans="2:48" ht="15.75" customHeight="1" x14ac:dyDescent="0.25">
      <c r="B21" s="34"/>
      <c r="C21" s="262"/>
      <c r="D21" s="277"/>
      <c r="E21" s="280">
        <f>FPA!E21</f>
        <v>4</v>
      </c>
      <c r="F21" s="281"/>
      <c r="G21" s="281"/>
      <c r="H21" s="282"/>
      <c r="I21" s="345"/>
      <c r="J21" s="346"/>
      <c r="K21" s="346"/>
      <c r="L21" s="351"/>
      <c r="M21" s="345"/>
      <c r="N21" s="346"/>
      <c r="O21" s="346"/>
      <c r="P21" s="351"/>
      <c r="Q21" s="345"/>
      <c r="R21" s="346"/>
      <c r="S21" s="346"/>
      <c r="T21" s="351"/>
      <c r="U21" s="345"/>
      <c r="V21" s="346"/>
      <c r="W21" s="346"/>
      <c r="X21" s="351"/>
      <c r="Y21" s="345"/>
      <c r="Z21" s="346"/>
      <c r="AA21" s="346"/>
      <c r="AB21" s="351"/>
      <c r="AC21" s="345"/>
      <c r="AD21" s="346"/>
      <c r="AE21" s="346"/>
      <c r="AF21" s="347"/>
      <c r="AG21" s="37"/>
      <c r="AH21" s="36"/>
      <c r="AL21" s="54"/>
      <c r="AM21" s="54"/>
      <c r="AN21" s="54"/>
      <c r="AP21" s="54"/>
      <c r="AQ21" s="54"/>
      <c r="AR21" s="54"/>
      <c r="AV21" s="13" t="s">
        <v>58</v>
      </c>
    </row>
    <row r="22" spans="2:48" ht="15.75" customHeight="1" x14ac:dyDescent="0.25">
      <c r="B22" s="34"/>
      <c r="C22" s="262"/>
      <c r="D22" s="277"/>
      <c r="E22" s="280">
        <f>FPA!E22</f>
        <v>5</v>
      </c>
      <c r="F22" s="281"/>
      <c r="G22" s="281"/>
      <c r="H22" s="282"/>
      <c r="I22" s="345"/>
      <c r="J22" s="346"/>
      <c r="K22" s="346"/>
      <c r="L22" s="351"/>
      <c r="M22" s="345"/>
      <c r="N22" s="346"/>
      <c r="O22" s="346"/>
      <c r="P22" s="351"/>
      <c r="Q22" s="345"/>
      <c r="R22" s="346"/>
      <c r="S22" s="346"/>
      <c r="T22" s="351"/>
      <c r="U22" s="345"/>
      <c r="V22" s="346"/>
      <c r="W22" s="346"/>
      <c r="X22" s="351"/>
      <c r="Y22" s="345"/>
      <c r="Z22" s="346"/>
      <c r="AA22" s="346"/>
      <c r="AB22" s="351"/>
      <c r="AC22" s="345"/>
      <c r="AD22" s="346"/>
      <c r="AE22" s="346"/>
      <c r="AF22" s="347"/>
      <c r="AG22" s="37"/>
      <c r="AH22" s="36"/>
      <c r="AL22" s="54"/>
      <c r="AM22" s="54"/>
      <c r="AN22" s="54"/>
      <c r="AO22" s="54"/>
      <c r="AP22" s="54"/>
      <c r="AQ22" s="54"/>
      <c r="AR22" s="54"/>
      <c r="AV22" s="13" t="s">
        <v>59</v>
      </c>
    </row>
    <row r="23" spans="2:48" ht="15.75" customHeight="1" x14ac:dyDescent="0.25">
      <c r="B23" s="34"/>
      <c r="C23" s="278"/>
      <c r="D23" s="279"/>
      <c r="E23" s="280">
        <f>FPA!E23</f>
        <v>6</v>
      </c>
      <c r="F23" s="281"/>
      <c r="G23" s="281"/>
      <c r="H23" s="282"/>
      <c r="I23" s="345"/>
      <c r="J23" s="346"/>
      <c r="K23" s="346"/>
      <c r="L23" s="351"/>
      <c r="M23" s="345"/>
      <c r="N23" s="346"/>
      <c r="O23" s="346"/>
      <c r="P23" s="351"/>
      <c r="Q23" s="345"/>
      <c r="R23" s="346"/>
      <c r="S23" s="346"/>
      <c r="T23" s="351"/>
      <c r="U23" s="345"/>
      <c r="V23" s="346"/>
      <c r="W23" s="346"/>
      <c r="X23" s="351"/>
      <c r="Y23" s="345"/>
      <c r="Z23" s="346"/>
      <c r="AA23" s="346"/>
      <c r="AB23" s="351"/>
      <c r="AC23" s="345"/>
      <c r="AD23" s="346"/>
      <c r="AE23" s="346"/>
      <c r="AF23" s="347"/>
      <c r="AG23" s="37"/>
      <c r="AH23" s="36"/>
      <c r="AL23" s="146" t="str">
        <f>IF(COUNTA(I18:AF23,I26:AF31,I34:AF38)=0,"","Pelas informações inseridas no horário consolidado, ao lado, o total de aulas ministradas é de")</f>
        <v/>
      </c>
      <c r="AM23" s="146"/>
      <c r="AN23" s="146"/>
      <c r="AO23" s="146"/>
      <c r="AP23" s="146"/>
      <c r="AQ23" s="146"/>
      <c r="AR23" s="146"/>
      <c r="AV23" s="13" t="s">
        <v>60</v>
      </c>
    </row>
    <row r="24" spans="2:48" ht="15.75" customHeight="1" x14ac:dyDescent="0.25">
      <c r="B24" s="34"/>
      <c r="C24" s="218">
        <f>COUNTIF(I18:I23,#REF!)</f>
        <v>0</v>
      </c>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20"/>
      <c r="AG24" s="35"/>
      <c r="AH24" s="36"/>
      <c r="AL24" s="146"/>
      <c r="AM24" s="146"/>
      <c r="AN24" s="146"/>
      <c r="AO24" s="146"/>
      <c r="AP24" s="146"/>
      <c r="AQ24" s="146"/>
      <c r="AR24" s="146"/>
      <c r="AV24" s="13" t="s">
        <v>61</v>
      </c>
    </row>
    <row r="25" spans="2:48" ht="15.75" customHeight="1" x14ac:dyDescent="0.25">
      <c r="B25" s="34"/>
      <c r="C25" s="267" t="s">
        <v>17</v>
      </c>
      <c r="D25" s="268"/>
      <c r="E25" s="215" t="s">
        <v>16</v>
      </c>
      <c r="F25" s="215"/>
      <c r="G25" s="215"/>
      <c r="H25" s="215"/>
      <c r="I25" s="194" t="s">
        <v>14</v>
      </c>
      <c r="J25" s="195"/>
      <c r="K25" s="195"/>
      <c r="L25" s="195"/>
      <c r="M25" s="194" t="s">
        <v>0</v>
      </c>
      <c r="N25" s="195"/>
      <c r="O25" s="195"/>
      <c r="P25" s="195"/>
      <c r="Q25" s="194" t="s">
        <v>3</v>
      </c>
      <c r="R25" s="195"/>
      <c r="S25" s="195"/>
      <c r="T25" s="195"/>
      <c r="U25" s="194" t="s">
        <v>9</v>
      </c>
      <c r="V25" s="195"/>
      <c r="W25" s="195"/>
      <c r="X25" s="195"/>
      <c r="Y25" s="194" t="s">
        <v>6</v>
      </c>
      <c r="Z25" s="195"/>
      <c r="AA25" s="195"/>
      <c r="AB25" s="195"/>
      <c r="AC25" s="194" t="s">
        <v>4</v>
      </c>
      <c r="AD25" s="195"/>
      <c r="AE25" s="195"/>
      <c r="AF25" s="214"/>
      <c r="AG25" s="35"/>
      <c r="AH25" s="36"/>
      <c r="AL25" s="54"/>
      <c r="AM25" s="54"/>
      <c r="AN25" s="54"/>
      <c r="AO25" s="83" t="str">
        <f>IF(COUNTA(I18:AF23,I26:AF31,I34:AF38)=0,"",COUNTA(I18:AF23,I26:AF31,I34:AF38))</f>
        <v/>
      </c>
      <c r="AP25" s="54"/>
      <c r="AQ25" s="54"/>
      <c r="AR25" s="54"/>
      <c r="AV25" s="13" t="s">
        <v>62</v>
      </c>
    </row>
    <row r="26" spans="2:48" ht="15.75" customHeight="1" x14ac:dyDescent="0.25">
      <c r="B26" s="34"/>
      <c r="C26" s="260" t="s">
        <v>102</v>
      </c>
      <c r="D26" s="276"/>
      <c r="E26" s="280">
        <f>FPA!E26</f>
        <v>1</v>
      </c>
      <c r="F26" s="281"/>
      <c r="G26" s="281"/>
      <c r="H26" s="282"/>
      <c r="I26" s="345"/>
      <c r="J26" s="346"/>
      <c r="K26" s="346"/>
      <c r="L26" s="351"/>
      <c r="M26" s="345"/>
      <c r="N26" s="346"/>
      <c r="O26" s="346"/>
      <c r="P26" s="351"/>
      <c r="Q26" s="345"/>
      <c r="R26" s="346"/>
      <c r="S26" s="346"/>
      <c r="T26" s="351"/>
      <c r="U26" s="345"/>
      <c r="V26" s="346"/>
      <c r="W26" s="346"/>
      <c r="X26" s="351"/>
      <c r="Y26" s="345"/>
      <c r="Z26" s="346"/>
      <c r="AA26" s="346"/>
      <c r="AB26" s="351"/>
      <c r="AC26" s="345"/>
      <c r="AD26" s="346"/>
      <c r="AE26" s="346"/>
      <c r="AF26" s="347"/>
      <c r="AG26" s="37"/>
      <c r="AH26" s="36"/>
      <c r="AL26" s="54"/>
      <c r="AM26" s="54"/>
      <c r="AN26" s="54"/>
      <c r="AO26" s="54"/>
      <c r="AP26" s="54"/>
      <c r="AQ26" s="54"/>
      <c r="AR26" s="54"/>
      <c r="AV26" s="13" t="s">
        <v>63</v>
      </c>
    </row>
    <row r="27" spans="2:48" ht="15.75" customHeight="1" x14ac:dyDescent="0.25">
      <c r="B27" s="34"/>
      <c r="C27" s="262"/>
      <c r="D27" s="277"/>
      <c r="E27" s="280">
        <f>FPA!E27</f>
        <v>2</v>
      </c>
      <c r="F27" s="281"/>
      <c r="G27" s="281"/>
      <c r="H27" s="282"/>
      <c r="I27" s="345"/>
      <c r="J27" s="346"/>
      <c r="K27" s="346"/>
      <c r="L27" s="351"/>
      <c r="M27" s="345"/>
      <c r="N27" s="346"/>
      <c r="O27" s="346"/>
      <c r="P27" s="351"/>
      <c r="Q27" s="345"/>
      <c r="R27" s="346"/>
      <c r="S27" s="346"/>
      <c r="T27" s="351"/>
      <c r="U27" s="345"/>
      <c r="V27" s="346"/>
      <c r="W27" s="346"/>
      <c r="X27" s="351"/>
      <c r="Y27" s="345"/>
      <c r="Z27" s="346"/>
      <c r="AA27" s="346"/>
      <c r="AB27" s="351"/>
      <c r="AC27" s="345"/>
      <c r="AD27" s="346"/>
      <c r="AE27" s="346"/>
      <c r="AF27" s="347"/>
      <c r="AG27" s="37"/>
      <c r="AH27" s="36"/>
      <c r="AL27" s="147" t="str">
        <f>IF(COUNTA(I18:AF23,I26:AF31,I34:AF38)=0,"","Isto equivale a uma carga horária aproximada de")</f>
        <v/>
      </c>
      <c r="AM27" s="147"/>
      <c r="AN27" s="147"/>
      <c r="AO27" s="147"/>
      <c r="AP27" s="147"/>
      <c r="AQ27" s="147"/>
      <c r="AR27" s="147"/>
      <c r="AV27" s="13" t="s">
        <v>64</v>
      </c>
    </row>
    <row r="28" spans="2:48" ht="15.75" customHeight="1" x14ac:dyDescent="0.25">
      <c r="B28" s="34"/>
      <c r="C28" s="262"/>
      <c r="D28" s="277"/>
      <c r="E28" s="280">
        <f>FPA!E28</f>
        <v>3</v>
      </c>
      <c r="F28" s="281"/>
      <c r="G28" s="281"/>
      <c r="H28" s="282"/>
      <c r="I28" s="345"/>
      <c r="J28" s="346"/>
      <c r="K28" s="346"/>
      <c r="L28" s="351"/>
      <c r="M28" s="345"/>
      <c r="N28" s="346"/>
      <c r="O28" s="346"/>
      <c r="P28" s="351"/>
      <c r="Q28" s="345"/>
      <c r="R28" s="346"/>
      <c r="S28" s="346"/>
      <c r="T28" s="351"/>
      <c r="U28" s="345"/>
      <c r="V28" s="346"/>
      <c r="W28" s="346"/>
      <c r="X28" s="351"/>
      <c r="Y28" s="345"/>
      <c r="Z28" s="346"/>
      <c r="AA28" s="346"/>
      <c r="AB28" s="351"/>
      <c r="AC28" s="345"/>
      <c r="AD28" s="346"/>
      <c r="AE28" s="346"/>
      <c r="AF28" s="347"/>
      <c r="AG28" s="37"/>
      <c r="AH28" s="36"/>
      <c r="AL28" s="54"/>
      <c r="AM28" s="54"/>
      <c r="AN28" s="54"/>
      <c r="AO28" s="83" t="str">
        <f>IF(COUNTA(I18:AF23,I26:AF31,I34:AF38)=0,"",IF(ROUND(COUNTA(I18:AF23,I26:AF31,I34:AF38)*AO15/60,0)=1,ROUND(COUNTA(I18:AF23,I26:AF31,I34:AF38)*AO15/60,0)&amp;" hora",ROUND(COUNTA(I18:AF23,I26:AF31,I34:AF38)*AO15/60,0)&amp;" horas"))</f>
        <v/>
      </c>
      <c r="AP28" s="54"/>
      <c r="AQ28" s="54"/>
      <c r="AR28" s="54"/>
      <c r="AV28" s="13" t="s">
        <v>65</v>
      </c>
    </row>
    <row r="29" spans="2:48" ht="15.75" customHeight="1" x14ac:dyDescent="0.25">
      <c r="B29" s="34"/>
      <c r="C29" s="262"/>
      <c r="D29" s="277"/>
      <c r="E29" s="280">
        <f>FPA!E29</f>
        <v>4</v>
      </c>
      <c r="F29" s="281"/>
      <c r="G29" s="281"/>
      <c r="H29" s="282"/>
      <c r="I29" s="345"/>
      <c r="J29" s="346"/>
      <c r="K29" s="346"/>
      <c r="L29" s="351"/>
      <c r="M29" s="345"/>
      <c r="N29" s="346"/>
      <c r="O29" s="346"/>
      <c r="P29" s="351"/>
      <c r="Q29" s="345"/>
      <c r="R29" s="346"/>
      <c r="S29" s="346"/>
      <c r="T29" s="351"/>
      <c r="U29" s="345"/>
      <c r="V29" s="346"/>
      <c r="W29" s="346"/>
      <c r="X29" s="351"/>
      <c r="Y29" s="345"/>
      <c r="Z29" s="346"/>
      <c r="AA29" s="346"/>
      <c r="AB29" s="351"/>
      <c r="AC29" s="345"/>
      <c r="AD29" s="346"/>
      <c r="AE29" s="346"/>
      <c r="AF29" s="347"/>
      <c r="AG29" s="37"/>
      <c r="AH29" s="36"/>
      <c r="AL29" s="54"/>
      <c r="AM29" s="54"/>
      <c r="AN29" s="54"/>
      <c r="AO29" s="54"/>
      <c r="AP29" s="54"/>
      <c r="AQ29" s="54"/>
      <c r="AR29" s="54"/>
      <c r="AV29" s="13" t="s">
        <v>66</v>
      </c>
    </row>
    <row r="30" spans="2:48" ht="15.75" customHeight="1" x14ac:dyDescent="0.25">
      <c r="B30" s="34"/>
      <c r="C30" s="262"/>
      <c r="D30" s="277"/>
      <c r="E30" s="280">
        <f>FPA!E30</f>
        <v>5</v>
      </c>
      <c r="F30" s="281"/>
      <c r="G30" s="281"/>
      <c r="H30" s="282"/>
      <c r="I30" s="345"/>
      <c r="J30" s="346"/>
      <c r="K30" s="346"/>
      <c r="L30" s="351"/>
      <c r="M30" s="345"/>
      <c r="N30" s="346"/>
      <c r="O30" s="346"/>
      <c r="P30" s="351"/>
      <c r="Q30" s="345"/>
      <c r="R30" s="346"/>
      <c r="S30" s="346"/>
      <c r="T30" s="351"/>
      <c r="U30" s="345"/>
      <c r="V30" s="346"/>
      <c r="W30" s="346"/>
      <c r="X30" s="351"/>
      <c r="Y30" s="345"/>
      <c r="Z30" s="346"/>
      <c r="AA30" s="346"/>
      <c r="AB30" s="351"/>
      <c r="AC30" s="345"/>
      <c r="AD30" s="346"/>
      <c r="AE30" s="346"/>
      <c r="AF30" s="347"/>
      <c r="AG30" s="37"/>
      <c r="AH30" s="36"/>
      <c r="AV30" s="13" t="s">
        <v>67</v>
      </c>
    </row>
    <row r="31" spans="2:48" ht="15.75" customHeight="1" x14ac:dyDescent="0.25">
      <c r="B31" s="34"/>
      <c r="C31" s="278"/>
      <c r="D31" s="279"/>
      <c r="E31" s="280">
        <f>FPA!E31</f>
        <v>6</v>
      </c>
      <c r="F31" s="281"/>
      <c r="G31" s="281"/>
      <c r="H31" s="282"/>
      <c r="I31" s="345"/>
      <c r="J31" s="346"/>
      <c r="K31" s="346"/>
      <c r="L31" s="351"/>
      <c r="M31" s="345"/>
      <c r="N31" s="346"/>
      <c r="O31" s="346"/>
      <c r="P31" s="351"/>
      <c r="Q31" s="345"/>
      <c r="R31" s="346"/>
      <c r="S31" s="346"/>
      <c r="T31" s="351"/>
      <c r="U31" s="345"/>
      <c r="V31" s="346"/>
      <c r="W31" s="346"/>
      <c r="X31" s="351"/>
      <c r="Y31" s="345"/>
      <c r="Z31" s="346"/>
      <c r="AA31" s="346"/>
      <c r="AB31" s="351"/>
      <c r="AC31" s="345"/>
      <c r="AD31" s="346"/>
      <c r="AE31" s="346"/>
      <c r="AF31" s="347"/>
      <c r="AG31" s="37"/>
      <c r="AH31" s="36"/>
      <c r="AV31" s="13" t="s">
        <v>68</v>
      </c>
    </row>
    <row r="32" spans="2:48" ht="15.75" customHeight="1" x14ac:dyDescent="0.25">
      <c r="B32" s="34"/>
      <c r="C32" s="38">
        <f>COUNTIF(I26:I31,#REF!)</f>
        <v>0</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40"/>
      <c r="AG32" s="35"/>
      <c r="AH32" s="36"/>
      <c r="AV32" s="13" t="s">
        <v>69</v>
      </c>
    </row>
    <row r="33" spans="2:51" ht="15.75" customHeight="1" x14ac:dyDescent="0.25">
      <c r="B33" s="34"/>
      <c r="C33" s="267" t="s">
        <v>17</v>
      </c>
      <c r="D33" s="268"/>
      <c r="E33" s="215" t="s">
        <v>16</v>
      </c>
      <c r="F33" s="215"/>
      <c r="G33" s="215"/>
      <c r="H33" s="215"/>
      <c r="I33" s="194" t="s">
        <v>14</v>
      </c>
      <c r="J33" s="195"/>
      <c r="K33" s="195"/>
      <c r="L33" s="195"/>
      <c r="M33" s="194" t="s">
        <v>0</v>
      </c>
      <c r="N33" s="195"/>
      <c r="O33" s="195"/>
      <c r="P33" s="195"/>
      <c r="Q33" s="194" t="s">
        <v>3</v>
      </c>
      <c r="R33" s="195"/>
      <c r="S33" s="195"/>
      <c r="T33" s="195"/>
      <c r="U33" s="194" t="s">
        <v>9</v>
      </c>
      <c r="V33" s="195"/>
      <c r="W33" s="195"/>
      <c r="X33" s="195"/>
      <c r="Y33" s="194" t="s">
        <v>6</v>
      </c>
      <c r="Z33" s="195"/>
      <c r="AA33" s="195"/>
      <c r="AB33" s="195"/>
      <c r="AC33" s="194" t="s">
        <v>4</v>
      </c>
      <c r="AD33" s="195"/>
      <c r="AE33" s="195"/>
      <c r="AF33" s="214"/>
      <c r="AG33" s="35"/>
      <c r="AH33" s="36"/>
      <c r="AV33" s="13" t="s">
        <v>70</v>
      </c>
    </row>
    <row r="34" spans="2:51" ht="15.75" customHeight="1" x14ac:dyDescent="0.25">
      <c r="B34" s="34"/>
      <c r="C34" s="260" t="s">
        <v>19</v>
      </c>
      <c r="D34" s="261"/>
      <c r="E34" s="266">
        <f>FPA!E34</f>
        <v>0</v>
      </c>
      <c r="F34" s="266"/>
      <c r="G34" s="266"/>
      <c r="H34" s="266"/>
      <c r="I34" s="345"/>
      <c r="J34" s="346"/>
      <c r="K34" s="346"/>
      <c r="L34" s="351"/>
      <c r="M34" s="345"/>
      <c r="N34" s="346"/>
      <c r="O34" s="346"/>
      <c r="P34" s="351"/>
      <c r="Q34" s="345"/>
      <c r="R34" s="346"/>
      <c r="S34" s="346"/>
      <c r="T34" s="351"/>
      <c r="U34" s="345"/>
      <c r="V34" s="346"/>
      <c r="W34" s="346"/>
      <c r="X34" s="351"/>
      <c r="Y34" s="345"/>
      <c r="Z34" s="346"/>
      <c r="AA34" s="346"/>
      <c r="AB34" s="351"/>
      <c r="AC34" s="345"/>
      <c r="AD34" s="346"/>
      <c r="AE34" s="346"/>
      <c r="AF34" s="347"/>
      <c r="AG34" s="35"/>
      <c r="AH34" s="36"/>
      <c r="AV34" s="13" t="s">
        <v>71</v>
      </c>
    </row>
    <row r="35" spans="2:51" ht="15.75" customHeight="1" x14ac:dyDescent="0.25">
      <c r="B35" s="34"/>
      <c r="C35" s="262"/>
      <c r="D35" s="263"/>
      <c r="E35" s="266">
        <f>FPA!E35</f>
        <v>1</v>
      </c>
      <c r="F35" s="266"/>
      <c r="G35" s="266"/>
      <c r="H35" s="266"/>
      <c r="I35" s="345"/>
      <c r="J35" s="346"/>
      <c r="K35" s="346"/>
      <c r="L35" s="351"/>
      <c r="M35" s="345"/>
      <c r="N35" s="346"/>
      <c r="O35" s="346"/>
      <c r="P35" s="351"/>
      <c r="Q35" s="345"/>
      <c r="R35" s="346"/>
      <c r="S35" s="346"/>
      <c r="T35" s="351"/>
      <c r="U35" s="345"/>
      <c r="V35" s="346"/>
      <c r="W35" s="346"/>
      <c r="X35" s="351"/>
      <c r="Y35" s="345"/>
      <c r="Z35" s="346"/>
      <c r="AA35" s="346"/>
      <c r="AB35" s="351"/>
      <c r="AC35" s="345"/>
      <c r="AD35" s="346"/>
      <c r="AE35" s="346"/>
      <c r="AF35" s="347"/>
      <c r="AG35" s="35"/>
      <c r="AH35" s="36"/>
      <c r="AV35" s="13" t="s">
        <v>72</v>
      </c>
    </row>
    <row r="36" spans="2:51" ht="15.75" customHeight="1" x14ac:dyDescent="0.25">
      <c r="B36" s="34"/>
      <c r="C36" s="262"/>
      <c r="D36" s="263"/>
      <c r="E36" s="266">
        <f>FPA!E36</f>
        <v>2</v>
      </c>
      <c r="F36" s="266"/>
      <c r="G36" s="266"/>
      <c r="H36" s="266"/>
      <c r="I36" s="345"/>
      <c r="J36" s="346"/>
      <c r="K36" s="346"/>
      <c r="L36" s="351"/>
      <c r="M36" s="345"/>
      <c r="N36" s="346"/>
      <c r="O36" s="346"/>
      <c r="P36" s="351"/>
      <c r="Q36" s="345"/>
      <c r="R36" s="346"/>
      <c r="S36" s="346"/>
      <c r="T36" s="351"/>
      <c r="U36" s="345"/>
      <c r="V36" s="346"/>
      <c r="W36" s="346"/>
      <c r="X36" s="351"/>
      <c r="Y36" s="345"/>
      <c r="Z36" s="346"/>
      <c r="AA36" s="346"/>
      <c r="AB36" s="351"/>
      <c r="AC36" s="345"/>
      <c r="AD36" s="346"/>
      <c r="AE36" s="346"/>
      <c r="AF36" s="347"/>
      <c r="AG36" s="35"/>
      <c r="AH36" s="36"/>
      <c r="AV36" s="13" t="s">
        <v>73</v>
      </c>
    </row>
    <row r="37" spans="2:51" ht="15.75" customHeight="1" x14ac:dyDescent="0.25">
      <c r="B37" s="34"/>
      <c r="C37" s="262"/>
      <c r="D37" s="263"/>
      <c r="E37" s="266">
        <f>FPA!E37</f>
        <v>3</v>
      </c>
      <c r="F37" s="266"/>
      <c r="G37" s="266"/>
      <c r="H37" s="266"/>
      <c r="I37" s="345"/>
      <c r="J37" s="346"/>
      <c r="K37" s="346"/>
      <c r="L37" s="351"/>
      <c r="M37" s="345"/>
      <c r="N37" s="346"/>
      <c r="O37" s="346"/>
      <c r="P37" s="351"/>
      <c r="Q37" s="345"/>
      <c r="R37" s="346"/>
      <c r="S37" s="346"/>
      <c r="T37" s="351"/>
      <c r="U37" s="345"/>
      <c r="V37" s="346"/>
      <c r="W37" s="346"/>
      <c r="X37" s="351"/>
      <c r="Y37" s="345"/>
      <c r="Z37" s="346"/>
      <c r="AA37" s="346"/>
      <c r="AB37" s="351"/>
      <c r="AC37" s="345"/>
      <c r="AD37" s="346"/>
      <c r="AE37" s="346"/>
      <c r="AF37" s="347"/>
      <c r="AG37" s="35"/>
      <c r="AH37" s="36"/>
      <c r="AV37" s="13" t="s">
        <v>74</v>
      </c>
    </row>
    <row r="38" spans="2:51" ht="15.75" customHeight="1" thickBot="1" x14ac:dyDescent="0.3">
      <c r="B38" s="34"/>
      <c r="C38" s="264"/>
      <c r="D38" s="265"/>
      <c r="E38" s="259">
        <f>FPA!E38</f>
        <v>4</v>
      </c>
      <c r="F38" s="259"/>
      <c r="G38" s="259"/>
      <c r="H38" s="259"/>
      <c r="I38" s="371"/>
      <c r="J38" s="372"/>
      <c r="K38" s="372"/>
      <c r="L38" s="374"/>
      <c r="M38" s="371"/>
      <c r="N38" s="372"/>
      <c r="O38" s="372"/>
      <c r="P38" s="374"/>
      <c r="Q38" s="371"/>
      <c r="R38" s="372"/>
      <c r="S38" s="372"/>
      <c r="T38" s="374"/>
      <c r="U38" s="371"/>
      <c r="V38" s="372"/>
      <c r="W38" s="372"/>
      <c r="X38" s="374"/>
      <c r="Y38" s="371"/>
      <c r="Z38" s="372"/>
      <c r="AA38" s="372"/>
      <c r="AB38" s="374"/>
      <c r="AC38" s="371"/>
      <c r="AD38" s="372"/>
      <c r="AE38" s="372"/>
      <c r="AF38" s="373"/>
      <c r="AG38" s="35"/>
      <c r="AH38" s="36"/>
      <c r="AV38" s="13" t="s">
        <v>75</v>
      </c>
    </row>
    <row r="39" spans="2:51" ht="15.75" customHeight="1" thickBot="1" x14ac:dyDescent="0.3">
      <c r="B39" s="34"/>
      <c r="C39" s="3"/>
      <c r="D39" s="3"/>
      <c r="E39" s="3"/>
      <c r="F39" s="2"/>
      <c r="G39" s="2"/>
      <c r="H39" s="2"/>
      <c r="I39" s="356"/>
      <c r="J39" s="356"/>
      <c r="K39" s="356"/>
      <c r="L39" s="356"/>
      <c r="M39" s="356"/>
      <c r="N39" s="356"/>
      <c r="O39" s="356"/>
      <c r="P39" s="356"/>
      <c r="Q39" s="356"/>
      <c r="R39" s="356"/>
      <c r="S39" s="356"/>
      <c r="T39" s="356"/>
      <c r="U39" s="356"/>
      <c r="V39" s="356"/>
      <c r="W39" s="356"/>
      <c r="X39" s="356"/>
      <c r="Y39" s="356"/>
      <c r="Z39" s="356"/>
      <c r="AA39" s="356"/>
      <c r="AB39" s="356"/>
      <c r="AC39" s="356"/>
      <c r="AD39" s="356"/>
      <c r="AE39" s="356"/>
      <c r="AF39" s="356"/>
      <c r="AG39" s="35"/>
      <c r="AH39" s="36"/>
    </row>
    <row r="40" spans="2:51" ht="15.75" customHeight="1" x14ac:dyDescent="0.25">
      <c r="B40" s="34"/>
      <c r="C40" s="338" t="s">
        <v>86</v>
      </c>
      <c r="D40" s="339"/>
      <c r="E40" s="339"/>
      <c r="F40" s="339"/>
      <c r="G40" s="339"/>
      <c r="H40" s="339"/>
      <c r="I40" s="339"/>
      <c r="J40" s="339"/>
      <c r="K40" s="339"/>
      <c r="L40" s="339"/>
      <c r="M40" s="339"/>
      <c r="N40" s="339"/>
      <c r="O40" s="339"/>
      <c r="P40" s="339"/>
      <c r="Q40" s="339"/>
      <c r="R40" s="339"/>
      <c r="S40" s="339"/>
      <c r="T40" s="339"/>
      <c r="U40" s="339"/>
      <c r="V40" s="339"/>
      <c r="W40" s="339"/>
      <c r="X40" s="339"/>
      <c r="Y40" s="339"/>
      <c r="Z40" s="339"/>
      <c r="AA40" s="339"/>
      <c r="AB40" s="339"/>
      <c r="AC40" s="339"/>
      <c r="AD40" s="339"/>
      <c r="AE40" s="339"/>
      <c r="AF40" s="340"/>
      <c r="AG40" s="35"/>
      <c r="AH40" s="36"/>
    </row>
    <row r="41" spans="2:51" ht="15.75" customHeight="1" x14ac:dyDescent="0.25">
      <c r="B41" s="34"/>
      <c r="C41" s="341"/>
      <c r="D41" s="342"/>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2"/>
      <c r="AD41" s="342"/>
      <c r="AE41" s="342"/>
      <c r="AF41" s="343"/>
      <c r="AG41" s="35"/>
      <c r="AH41" s="36"/>
    </row>
    <row r="42" spans="2:51" ht="15.75" customHeight="1" x14ac:dyDescent="0.25">
      <c r="B42" s="34"/>
      <c r="C42" s="267" t="s">
        <v>33</v>
      </c>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366"/>
      <c r="AG42" s="35"/>
      <c r="AH42" s="1"/>
    </row>
    <row r="43" spans="2:51" ht="15.75" customHeight="1" x14ac:dyDescent="0.25">
      <c r="B43" s="34"/>
      <c r="C43" s="267" t="s">
        <v>146</v>
      </c>
      <c r="D43" s="270"/>
      <c r="E43" s="269" t="s">
        <v>142</v>
      </c>
      <c r="F43" s="268"/>
      <c r="G43" s="268"/>
      <c r="H43" s="268"/>
      <c r="I43" s="268"/>
      <c r="J43" s="268"/>
      <c r="K43" s="268"/>
      <c r="L43" s="268"/>
      <c r="M43" s="268"/>
      <c r="N43" s="268"/>
      <c r="O43" s="268"/>
      <c r="P43" s="268"/>
      <c r="Q43" s="270"/>
      <c r="R43" s="269" t="s">
        <v>143</v>
      </c>
      <c r="S43" s="268"/>
      <c r="T43" s="268"/>
      <c r="U43" s="268"/>
      <c r="V43" s="268"/>
      <c r="W43" s="268"/>
      <c r="X43" s="268"/>
      <c r="Y43" s="268"/>
      <c r="Z43" s="268"/>
      <c r="AA43" s="270"/>
      <c r="AB43" s="269" t="s">
        <v>157</v>
      </c>
      <c r="AC43" s="268"/>
      <c r="AD43" s="270"/>
      <c r="AE43" s="194" t="s">
        <v>147</v>
      </c>
      <c r="AF43" s="344"/>
      <c r="AG43" s="41"/>
      <c r="AH43" s="1"/>
    </row>
    <row r="44" spans="2:51" ht="15.75" customHeight="1" x14ac:dyDescent="0.25">
      <c r="B44" s="34"/>
      <c r="C44" s="169"/>
      <c r="D44" s="171"/>
      <c r="E44" s="336"/>
      <c r="F44" s="170"/>
      <c r="G44" s="170"/>
      <c r="H44" s="170"/>
      <c r="I44" s="170"/>
      <c r="J44" s="170"/>
      <c r="K44" s="170"/>
      <c r="L44" s="170"/>
      <c r="M44" s="170"/>
      <c r="N44" s="170"/>
      <c r="O44" s="170"/>
      <c r="P44" s="170"/>
      <c r="Q44" s="171"/>
      <c r="R44" s="336"/>
      <c r="S44" s="170"/>
      <c r="T44" s="170"/>
      <c r="U44" s="170"/>
      <c r="V44" s="170"/>
      <c r="W44" s="170"/>
      <c r="X44" s="170"/>
      <c r="Y44" s="170"/>
      <c r="Z44" s="170"/>
      <c r="AA44" s="171"/>
      <c r="AB44" s="322"/>
      <c r="AC44" s="323"/>
      <c r="AD44" s="324"/>
      <c r="AE44" s="150"/>
      <c r="AF44" s="151"/>
      <c r="AG44" s="5"/>
      <c r="AH44" s="4"/>
    </row>
    <row r="45" spans="2:51" ht="15.75" customHeight="1" x14ac:dyDescent="0.25">
      <c r="B45" s="34"/>
      <c r="C45" s="169"/>
      <c r="D45" s="171"/>
      <c r="E45" s="336"/>
      <c r="F45" s="170"/>
      <c r="G45" s="170"/>
      <c r="H45" s="170"/>
      <c r="I45" s="170"/>
      <c r="J45" s="170"/>
      <c r="K45" s="170"/>
      <c r="L45" s="170"/>
      <c r="M45" s="170"/>
      <c r="N45" s="170"/>
      <c r="O45" s="170"/>
      <c r="P45" s="170"/>
      <c r="Q45" s="171"/>
      <c r="R45" s="336"/>
      <c r="S45" s="170"/>
      <c r="T45" s="170"/>
      <c r="U45" s="170"/>
      <c r="V45" s="170"/>
      <c r="W45" s="170"/>
      <c r="X45" s="170"/>
      <c r="Y45" s="170"/>
      <c r="Z45" s="170"/>
      <c r="AA45" s="171"/>
      <c r="AB45" s="322"/>
      <c r="AC45" s="323"/>
      <c r="AD45" s="324"/>
      <c r="AE45" s="150"/>
      <c r="AF45" s="151"/>
      <c r="AG45" s="35"/>
      <c r="AH45" s="36"/>
    </row>
    <row r="46" spans="2:51" ht="15.75" customHeight="1" x14ac:dyDescent="0.25">
      <c r="B46" s="34"/>
      <c r="C46" s="169"/>
      <c r="D46" s="171"/>
      <c r="E46" s="336"/>
      <c r="F46" s="170"/>
      <c r="G46" s="170"/>
      <c r="H46" s="170"/>
      <c r="I46" s="170"/>
      <c r="J46" s="170"/>
      <c r="K46" s="170"/>
      <c r="L46" s="170"/>
      <c r="M46" s="170"/>
      <c r="N46" s="170"/>
      <c r="O46" s="170"/>
      <c r="P46" s="170"/>
      <c r="Q46" s="171"/>
      <c r="R46" s="336"/>
      <c r="S46" s="170"/>
      <c r="T46" s="170"/>
      <c r="U46" s="170"/>
      <c r="V46" s="170"/>
      <c r="W46" s="170"/>
      <c r="X46" s="170"/>
      <c r="Y46" s="170"/>
      <c r="Z46" s="170"/>
      <c r="AA46" s="171"/>
      <c r="AB46" s="322"/>
      <c r="AC46" s="323"/>
      <c r="AD46" s="324"/>
      <c r="AE46" s="150"/>
      <c r="AF46" s="151"/>
      <c r="AG46" s="35"/>
      <c r="AH46" s="36"/>
    </row>
    <row r="47" spans="2:51" ht="15.75" customHeight="1" x14ac:dyDescent="0.25">
      <c r="B47" s="34"/>
      <c r="C47" s="169"/>
      <c r="D47" s="171"/>
      <c r="E47" s="336"/>
      <c r="F47" s="170"/>
      <c r="G47" s="170"/>
      <c r="H47" s="170"/>
      <c r="I47" s="170"/>
      <c r="J47" s="170"/>
      <c r="K47" s="170"/>
      <c r="L47" s="170"/>
      <c r="M47" s="170"/>
      <c r="N47" s="170"/>
      <c r="O47" s="170"/>
      <c r="P47" s="170"/>
      <c r="Q47" s="171"/>
      <c r="R47" s="336"/>
      <c r="S47" s="170"/>
      <c r="T47" s="170"/>
      <c r="U47" s="170"/>
      <c r="V47" s="170"/>
      <c r="W47" s="170"/>
      <c r="X47" s="170"/>
      <c r="Y47" s="170"/>
      <c r="Z47" s="170"/>
      <c r="AA47" s="171"/>
      <c r="AB47" s="322"/>
      <c r="AC47" s="323"/>
      <c r="AD47" s="324"/>
      <c r="AE47" s="150"/>
      <c r="AF47" s="151"/>
      <c r="AG47" s="35"/>
      <c r="AH47" s="36"/>
      <c r="AL47" s="57"/>
      <c r="AM47" s="57"/>
      <c r="AN47" s="57"/>
      <c r="AO47" s="57"/>
      <c r="AP47" s="57"/>
      <c r="AQ47" s="57"/>
      <c r="AR47" s="57"/>
      <c r="AS47" s="57"/>
      <c r="AT47" s="57"/>
      <c r="AU47" s="57"/>
      <c r="AV47" s="58"/>
      <c r="AW47" s="58"/>
      <c r="AX47" s="58"/>
      <c r="AY47" s="57"/>
    </row>
    <row r="48" spans="2:51" ht="15.75" customHeight="1" x14ac:dyDescent="0.25">
      <c r="B48" s="34"/>
      <c r="C48" s="169"/>
      <c r="D48" s="171"/>
      <c r="E48" s="336"/>
      <c r="F48" s="170"/>
      <c r="G48" s="170"/>
      <c r="H48" s="170"/>
      <c r="I48" s="170"/>
      <c r="J48" s="170"/>
      <c r="K48" s="170"/>
      <c r="L48" s="170"/>
      <c r="M48" s="170"/>
      <c r="N48" s="170"/>
      <c r="O48" s="170"/>
      <c r="P48" s="170"/>
      <c r="Q48" s="171"/>
      <c r="R48" s="336"/>
      <c r="S48" s="170"/>
      <c r="T48" s="170"/>
      <c r="U48" s="170"/>
      <c r="V48" s="170"/>
      <c r="W48" s="170"/>
      <c r="X48" s="170"/>
      <c r="Y48" s="170"/>
      <c r="Z48" s="170"/>
      <c r="AA48" s="171"/>
      <c r="AB48" s="322"/>
      <c r="AC48" s="323"/>
      <c r="AD48" s="324"/>
      <c r="AE48" s="150"/>
      <c r="AF48" s="151"/>
      <c r="AG48" s="35"/>
      <c r="AH48" s="36"/>
      <c r="AL48" s="57"/>
      <c r="AM48" s="57" t="str">
        <f>IF(AB48="","","Horas adicionais por conta do número de componentes")</f>
        <v/>
      </c>
      <c r="AN48" s="57"/>
      <c r="AO48" s="57"/>
      <c r="AP48" s="57"/>
      <c r="AQ48" s="57"/>
      <c r="AR48" s="57"/>
      <c r="AS48" s="57"/>
      <c r="AT48" s="57"/>
      <c r="AU48" s="57"/>
      <c r="AV48" s="58"/>
      <c r="AW48" s="58"/>
      <c r="AX48" s="58"/>
      <c r="AY48" s="57"/>
    </row>
    <row r="49" spans="1:185" ht="15.75" customHeight="1" x14ac:dyDescent="0.25">
      <c r="B49" s="34"/>
      <c r="C49" s="161"/>
      <c r="D49" s="156"/>
      <c r="E49" s="154"/>
      <c r="F49" s="155"/>
      <c r="G49" s="155"/>
      <c r="H49" s="155"/>
      <c r="I49" s="155"/>
      <c r="J49" s="155"/>
      <c r="K49" s="155"/>
      <c r="L49" s="155"/>
      <c r="M49" s="155"/>
      <c r="N49" s="155"/>
      <c r="O49" s="155"/>
      <c r="P49" s="155"/>
      <c r="Q49" s="156"/>
      <c r="R49" s="154"/>
      <c r="S49" s="155"/>
      <c r="T49" s="155"/>
      <c r="U49" s="155"/>
      <c r="V49" s="155"/>
      <c r="W49" s="155"/>
      <c r="X49" s="155"/>
      <c r="Y49" s="155"/>
      <c r="Z49" s="155"/>
      <c r="AA49" s="156"/>
      <c r="AB49" s="322"/>
      <c r="AC49" s="323"/>
      <c r="AD49" s="324"/>
      <c r="AE49" s="150"/>
      <c r="AF49" s="151"/>
      <c r="AG49" s="35"/>
      <c r="AH49" s="36"/>
      <c r="AL49" s="57"/>
      <c r="AN49" s="57"/>
      <c r="AO49" s="88"/>
      <c r="AP49" s="57"/>
      <c r="AQ49" s="57"/>
      <c r="AR49" s="57"/>
      <c r="AS49" s="57"/>
      <c r="AT49" s="57"/>
      <c r="AU49" s="57"/>
      <c r="AV49" s="58"/>
      <c r="AW49" s="58"/>
      <c r="AX49" s="58"/>
      <c r="AY49" s="57"/>
    </row>
    <row r="50" spans="1:185" ht="15.75" customHeight="1" x14ac:dyDescent="0.25">
      <c r="B50" s="34"/>
      <c r="C50" s="161"/>
      <c r="D50" s="156"/>
      <c r="E50" s="154"/>
      <c r="F50" s="155"/>
      <c r="G50" s="155"/>
      <c r="H50" s="155"/>
      <c r="I50" s="155"/>
      <c r="J50" s="155"/>
      <c r="K50" s="155"/>
      <c r="L50" s="155"/>
      <c r="M50" s="155"/>
      <c r="N50" s="155"/>
      <c r="O50" s="155"/>
      <c r="P50" s="155"/>
      <c r="Q50" s="156"/>
      <c r="R50" s="154"/>
      <c r="S50" s="155"/>
      <c r="T50" s="155"/>
      <c r="U50" s="155"/>
      <c r="V50" s="155"/>
      <c r="W50" s="155"/>
      <c r="X50" s="155"/>
      <c r="Y50" s="155"/>
      <c r="Z50" s="155"/>
      <c r="AA50" s="156"/>
      <c r="AB50" s="322"/>
      <c r="AC50" s="323"/>
      <c r="AD50" s="324"/>
      <c r="AE50" s="150"/>
      <c r="AF50" s="151"/>
      <c r="AG50" s="35"/>
      <c r="AH50" s="36"/>
      <c r="AL50" s="57"/>
      <c r="AM50" s="57"/>
      <c r="AN50" s="57"/>
      <c r="AO50" s="57"/>
      <c r="AP50" s="57"/>
      <c r="AQ50" s="57"/>
      <c r="AR50" s="57"/>
      <c r="AS50" s="57"/>
      <c r="AT50" s="57"/>
      <c r="AU50" s="57"/>
      <c r="AV50" s="58"/>
      <c r="AW50" s="58"/>
      <c r="AX50" s="58"/>
      <c r="AY50" s="57"/>
    </row>
    <row r="51" spans="1:185" ht="15.75" customHeight="1" x14ac:dyDescent="0.25">
      <c r="B51" s="34"/>
      <c r="C51" s="337"/>
      <c r="D51" s="326"/>
      <c r="E51" s="326"/>
      <c r="F51" s="326"/>
      <c r="G51" s="326"/>
      <c r="H51" s="326"/>
      <c r="I51" s="326"/>
      <c r="J51" s="326"/>
      <c r="K51" s="326"/>
      <c r="L51" s="326"/>
      <c r="M51" s="326"/>
      <c r="N51" s="326"/>
      <c r="O51" s="326"/>
      <c r="P51" s="326"/>
      <c r="Q51" s="326"/>
      <c r="R51" s="326"/>
      <c r="S51" s="326"/>
      <c r="T51" s="326"/>
      <c r="U51" s="326"/>
      <c r="V51" s="326"/>
      <c r="W51" s="326"/>
      <c r="X51" s="326"/>
      <c r="Y51" s="326"/>
      <c r="Z51" s="326"/>
      <c r="AA51" s="326"/>
      <c r="AB51" s="322"/>
      <c r="AC51" s="323"/>
      <c r="AD51" s="324"/>
      <c r="AE51" s="326"/>
      <c r="AF51" s="327"/>
      <c r="AG51" s="35"/>
      <c r="AH51" s="36"/>
      <c r="AL51" s="57"/>
      <c r="AM51" s="57"/>
      <c r="AN51" s="57"/>
      <c r="AO51" s="57"/>
      <c r="AP51" s="57"/>
      <c r="AQ51" s="57"/>
      <c r="AR51" s="57"/>
      <c r="AS51" s="57"/>
      <c r="AT51" s="57"/>
      <c r="AU51" s="57"/>
      <c r="AV51" s="58"/>
      <c r="AW51" s="58"/>
      <c r="AX51" s="58"/>
      <c r="AY51" s="57"/>
    </row>
    <row r="52" spans="1:185" ht="15.75" customHeight="1" x14ac:dyDescent="0.25">
      <c r="B52" s="34"/>
      <c r="C52" s="332" t="s">
        <v>93</v>
      </c>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28" t="str">
        <f>IF(SUM(AE44:AF51)=0,"",ROUND(SUM(AE44:AF51)*AO15/60,0))</f>
        <v/>
      </c>
      <c r="AF52" s="329"/>
      <c r="AG52" s="35"/>
      <c r="AH52" s="36"/>
      <c r="AI52" s="66"/>
      <c r="AL52" s="57"/>
      <c r="AM52" s="57"/>
      <c r="AN52" s="57"/>
      <c r="AO52" s="57"/>
      <c r="AP52" s="57"/>
      <c r="AQ52" s="57"/>
      <c r="AR52" s="57"/>
      <c r="AS52" s="57"/>
      <c r="AT52" s="57"/>
      <c r="AU52" s="57"/>
      <c r="AV52" s="58"/>
      <c r="AW52" s="58"/>
      <c r="AX52" s="58"/>
      <c r="AY52" s="57"/>
    </row>
    <row r="53" spans="1:185" s="48" customFormat="1" ht="15.75" customHeight="1" x14ac:dyDescent="0.25">
      <c r="A53" s="30"/>
      <c r="B53" s="49"/>
      <c r="C53" s="332" t="s">
        <v>108</v>
      </c>
      <c r="D53" s="333"/>
      <c r="E53" s="333"/>
      <c r="F53" s="333"/>
      <c r="G53" s="333"/>
      <c r="H53" s="333"/>
      <c r="I53" s="333"/>
      <c r="J53" s="333"/>
      <c r="K53" s="333"/>
      <c r="L53" s="333"/>
      <c r="M53" s="333"/>
      <c r="N53" s="333"/>
      <c r="O53" s="333"/>
      <c r="P53" s="333"/>
      <c r="Q53" s="333"/>
      <c r="R53" s="333"/>
      <c r="S53" s="333"/>
      <c r="T53" s="333"/>
      <c r="U53" s="333"/>
      <c r="V53" s="333"/>
      <c r="W53" s="333"/>
      <c r="X53" s="333"/>
      <c r="Y53" s="333"/>
      <c r="Z53" s="333"/>
      <c r="AA53" s="333"/>
      <c r="AB53" s="333"/>
      <c r="AC53" s="333"/>
      <c r="AD53" s="333"/>
      <c r="AE53" s="328" t="str">
        <f>IF(AE52="","",IF(COUNTA(AE44:AF51)&gt;4,COUNTA(AE44:AF51)-4+AE52,AE52))</f>
        <v/>
      </c>
      <c r="AF53" s="329"/>
      <c r="AG53" s="5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row>
    <row r="54" spans="1:185" s="8" customFormat="1" ht="15.75" customHeight="1" thickBot="1" x14ac:dyDescent="0.3">
      <c r="A54" s="30"/>
      <c r="B54" s="6"/>
      <c r="C54" s="334" t="s">
        <v>109</v>
      </c>
      <c r="D54" s="335"/>
      <c r="E54" s="335"/>
      <c r="F54" s="335"/>
      <c r="G54" s="335"/>
      <c r="H54" s="335"/>
      <c r="I54" s="335"/>
      <c r="J54" s="335"/>
      <c r="K54" s="335"/>
      <c r="L54" s="335"/>
      <c r="M54" s="335"/>
      <c r="N54" s="335"/>
      <c r="O54" s="335"/>
      <c r="P54" s="335"/>
      <c r="Q54" s="335"/>
      <c r="R54" s="335"/>
      <c r="S54" s="335"/>
      <c r="T54" s="335"/>
      <c r="U54" s="335"/>
      <c r="V54" s="335"/>
      <c r="W54" s="335"/>
      <c r="X54" s="335"/>
      <c r="Y54" s="335"/>
      <c r="Z54" s="335"/>
      <c r="AA54" s="335"/>
      <c r="AB54" s="335"/>
      <c r="AC54" s="335"/>
      <c r="AD54" s="335"/>
      <c r="AE54" s="330" t="str">
        <f>IF(AE53="","",AE52+AE53)</f>
        <v/>
      </c>
      <c r="AF54" s="331"/>
      <c r="AG54" s="35"/>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row>
    <row r="55" spans="1:185" s="99" customFormat="1" ht="15.75" customHeight="1" thickBot="1" x14ac:dyDescent="0.3">
      <c r="A55" s="30"/>
      <c r="B55" s="104"/>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6"/>
      <c r="AF55" s="106"/>
      <c r="AG55" s="6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row>
    <row r="56" spans="1:185" s="99" customFormat="1" ht="15.75" customHeight="1" thickBot="1" x14ac:dyDescent="0.3">
      <c r="A56" s="30"/>
      <c r="B56" s="30"/>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87"/>
      <c r="AF56" s="87"/>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row>
    <row r="57" spans="1:185" s="8" customFormat="1" ht="15.75" customHeight="1" thickBot="1" x14ac:dyDescent="0.3">
      <c r="B57" s="107"/>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108"/>
      <c r="AH57" s="36"/>
      <c r="AL57" s="59"/>
      <c r="AM57" s="59"/>
      <c r="AN57" s="59"/>
      <c r="AO57" s="59"/>
      <c r="AP57" s="59"/>
      <c r="AQ57" s="59"/>
      <c r="AR57" s="59"/>
      <c r="AS57" s="59"/>
      <c r="AT57" s="59"/>
      <c r="AU57" s="59"/>
      <c r="AV57" s="58"/>
      <c r="AW57" s="58"/>
      <c r="AX57" s="58"/>
      <c r="AY57" s="59"/>
    </row>
    <row r="58" spans="1:185" s="91" customFormat="1" ht="15.75" customHeight="1" x14ac:dyDescent="0.25">
      <c r="B58" s="34"/>
      <c r="C58" s="360" t="s">
        <v>94</v>
      </c>
      <c r="D58" s="361"/>
      <c r="E58" s="361"/>
      <c r="F58" s="361"/>
      <c r="G58" s="361"/>
      <c r="H58" s="361"/>
      <c r="I58" s="361"/>
      <c r="J58" s="361"/>
      <c r="K58" s="361"/>
      <c r="L58" s="361"/>
      <c r="M58" s="361"/>
      <c r="N58" s="361"/>
      <c r="O58" s="361"/>
      <c r="P58" s="361"/>
      <c r="Q58" s="361"/>
      <c r="R58" s="361"/>
      <c r="S58" s="361"/>
      <c r="T58" s="361"/>
      <c r="U58" s="361"/>
      <c r="V58" s="361"/>
      <c r="W58" s="361"/>
      <c r="X58" s="361"/>
      <c r="Y58" s="361"/>
      <c r="Z58" s="361"/>
      <c r="AA58" s="361"/>
      <c r="AB58" s="361"/>
      <c r="AC58" s="361"/>
      <c r="AD58" s="361"/>
      <c r="AE58" s="361"/>
      <c r="AF58" s="362"/>
      <c r="AG58" s="35"/>
      <c r="AH58" s="36"/>
      <c r="AI58" s="93"/>
      <c r="AL58" s="413" t="s">
        <v>114</v>
      </c>
      <c r="AM58" s="413"/>
      <c r="AN58" s="413"/>
      <c r="AO58" s="413"/>
      <c r="AP58" s="413"/>
      <c r="AQ58" s="413"/>
      <c r="AR58" s="413"/>
      <c r="AS58" s="59"/>
      <c r="AT58" s="59"/>
      <c r="AU58" s="59"/>
      <c r="AV58" s="58"/>
      <c r="AW58" s="58"/>
      <c r="AX58" s="58"/>
      <c r="AY58" s="59"/>
    </row>
    <row r="59" spans="1:185" ht="15.75" customHeight="1" x14ac:dyDescent="0.25">
      <c r="B59" s="34"/>
      <c r="C59" s="363"/>
      <c r="D59" s="364"/>
      <c r="E59" s="364"/>
      <c r="F59" s="364"/>
      <c r="G59" s="364"/>
      <c r="H59" s="364"/>
      <c r="I59" s="364"/>
      <c r="J59" s="364"/>
      <c r="K59" s="364"/>
      <c r="L59" s="364"/>
      <c r="M59" s="364"/>
      <c r="N59" s="364"/>
      <c r="O59" s="364"/>
      <c r="P59" s="364"/>
      <c r="Q59" s="364"/>
      <c r="R59" s="364"/>
      <c r="S59" s="364"/>
      <c r="T59" s="364"/>
      <c r="U59" s="364"/>
      <c r="V59" s="364"/>
      <c r="W59" s="364"/>
      <c r="X59" s="364"/>
      <c r="Y59" s="364"/>
      <c r="Z59" s="364"/>
      <c r="AA59" s="364"/>
      <c r="AB59" s="364"/>
      <c r="AC59" s="364"/>
      <c r="AD59" s="364"/>
      <c r="AE59" s="364"/>
      <c r="AF59" s="365"/>
      <c r="AG59" s="35"/>
      <c r="AH59" s="36"/>
      <c r="AL59" s="413"/>
      <c r="AM59" s="413"/>
      <c r="AN59" s="413"/>
      <c r="AO59" s="413"/>
      <c r="AP59" s="413"/>
      <c r="AQ59" s="413"/>
      <c r="AR59" s="413"/>
    </row>
    <row r="60" spans="1:185" ht="15.75" customHeight="1" x14ac:dyDescent="0.25">
      <c r="B60" s="34"/>
      <c r="C60" s="169"/>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1"/>
      <c r="AE60" s="150"/>
      <c r="AF60" s="151"/>
      <c r="AG60" s="35"/>
      <c r="AH60" s="36"/>
      <c r="AL60" s="414" t="s">
        <v>125</v>
      </c>
      <c r="AM60" s="414"/>
      <c r="AN60" s="414"/>
      <c r="AO60" s="414"/>
      <c r="AP60" s="414"/>
      <c r="AQ60" s="414"/>
      <c r="AR60" s="414"/>
    </row>
    <row r="61" spans="1:185" ht="15.75" customHeight="1" x14ac:dyDescent="0.25">
      <c r="B61" s="34"/>
      <c r="C61" s="169"/>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1"/>
      <c r="AE61" s="150"/>
      <c r="AF61" s="151"/>
      <c r="AG61" s="35"/>
      <c r="AH61" s="36"/>
      <c r="AL61" s="414" t="s">
        <v>124</v>
      </c>
      <c r="AM61" s="414"/>
      <c r="AN61" s="414"/>
      <c r="AO61" s="414"/>
      <c r="AP61" s="414"/>
      <c r="AQ61" s="414"/>
      <c r="AR61" s="414"/>
    </row>
    <row r="62" spans="1:185" ht="15.75" customHeight="1" x14ac:dyDescent="0.25">
      <c r="B62" s="34"/>
      <c r="C62" s="158"/>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60"/>
      <c r="AE62" s="150"/>
      <c r="AF62" s="151"/>
      <c r="AG62" s="35"/>
      <c r="AL62" s="414" t="s">
        <v>123</v>
      </c>
      <c r="AM62" s="414"/>
      <c r="AN62" s="414"/>
      <c r="AO62" s="414"/>
      <c r="AP62" s="414"/>
      <c r="AQ62" s="414"/>
      <c r="AR62" s="414"/>
    </row>
    <row r="63" spans="1:185" ht="15.75" customHeight="1" x14ac:dyDescent="0.25">
      <c r="B63" s="34"/>
      <c r="C63" s="158"/>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60"/>
      <c r="AE63" s="150"/>
      <c r="AF63" s="151"/>
      <c r="AG63" s="35"/>
      <c r="AL63" s="414" t="s">
        <v>122</v>
      </c>
      <c r="AM63" s="414"/>
      <c r="AN63" s="414"/>
      <c r="AO63" s="414"/>
      <c r="AP63" s="414"/>
      <c r="AQ63" s="414"/>
      <c r="AR63" s="414"/>
    </row>
    <row r="64" spans="1:185" ht="15.75" customHeight="1" x14ac:dyDescent="0.25">
      <c r="B64" s="34"/>
      <c r="C64" s="158"/>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60"/>
      <c r="AE64" s="150"/>
      <c r="AF64" s="151"/>
      <c r="AG64" s="35"/>
      <c r="AL64" s="414" t="s">
        <v>121</v>
      </c>
      <c r="AM64" s="414"/>
      <c r="AN64" s="414"/>
      <c r="AO64" s="414"/>
      <c r="AP64" s="414"/>
      <c r="AQ64" s="414"/>
      <c r="AR64" s="414"/>
    </row>
    <row r="65" spans="2:44" ht="15.75" customHeight="1" x14ac:dyDescent="0.25">
      <c r="B65" s="34"/>
      <c r="C65" s="169"/>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1"/>
      <c r="AE65" s="150"/>
      <c r="AF65" s="151"/>
      <c r="AG65" s="35"/>
    </row>
    <row r="66" spans="2:44" ht="15.75" customHeight="1" x14ac:dyDescent="0.25">
      <c r="B66" s="34"/>
      <c r="C66" s="169"/>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1"/>
      <c r="AE66" s="150"/>
      <c r="AF66" s="151"/>
      <c r="AG66" s="35"/>
    </row>
    <row r="67" spans="2:44" ht="15.75" customHeight="1" x14ac:dyDescent="0.25">
      <c r="B67" s="34"/>
      <c r="C67" s="169"/>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1"/>
      <c r="AE67" s="150"/>
      <c r="AF67" s="151"/>
      <c r="AG67" s="35"/>
    </row>
    <row r="68" spans="2:44" ht="20.25" customHeight="1" thickBot="1" x14ac:dyDescent="0.3">
      <c r="B68" s="34"/>
      <c r="C68" s="172" t="s">
        <v>92</v>
      </c>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4"/>
      <c r="AE68" s="165" t="str">
        <f>IF(AND(AE60="",AE61="",AE62="",AE63="",AE64="",AE65="",AE66="",AE67=""),"",SUM(AE60:AF67))</f>
        <v/>
      </c>
      <c r="AF68" s="167"/>
      <c r="AG68" s="109"/>
    </row>
    <row r="69" spans="2:44" ht="15.75" customHeight="1" thickBot="1" x14ac:dyDescent="0.3">
      <c r="B69" s="34"/>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109"/>
    </row>
    <row r="70" spans="2:44" ht="15.75" customHeight="1" x14ac:dyDescent="0.25">
      <c r="B70" s="34"/>
      <c r="C70" s="302" t="s">
        <v>89</v>
      </c>
      <c r="D70" s="303"/>
      <c r="E70" s="303"/>
      <c r="F70" s="303"/>
      <c r="G70" s="303"/>
      <c r="H70" s="303"/>
      <c r="I70" s="303"/>
      <c r="J70" s="303"/>
      <c r="K70" s="303"/>
      <c r="L70" s="303"/>
      <c r="M70" s="303"/>
      <c r="N70" s="303"/>
      <c r="O70" s="303"/>
      <c r="P70" s="303"/>
      <c r="Q70" s="303"/>
      <c r="R70" s="303"/>
      <c r="S70" s="303"/>
      <c r="T70" s="303"/>
      <c r="U70" s="303"/>
      <c r="V70" s="303"/>
      <c r="W70" s="303"/>
      <c r="X70" s="303"/>
      <c r="Y70" s="303"/>
      <c r="Z70" s="303"/>
      <c r="AA70" s="303"/>
      <c r="AB70" s="303"/>
      <c r="AC70" s="303"/>
      <c r="AD70" s="303"/>
      <c r="AE70" s="303"/>
      <c r="AF70" s="304"/>
      <c r="AG70" s="44"/>
      <c r="AI70" s="66"/>
      <c r="AL70" s="413" t="s">
        <v>115</v>
      </c>
      <c r="AM70" s="413"/>
      <c r="AN70" s="413"/>
      <c r="AO70" s="413"/>
      <c r="AP70" s="413"/>
      <c r="AQ70" s="413"/>
      <c r="AR70" s="413"/>
    </row>
    <row r="71" spans="2:44" ht="15.75" customHeight="1" x14ac:dyDescent="0.25">
      <c r="B71" s="34"/>
      <c r="C71" s="353"/>
      <c r="D71" s="354"/>
      <c r="E71" s="354"/>
      <c r="F71" s="354"/>
      <c r="G71" s="354"/>
      <c r="H71" s="354"/>
      <c r="I71" s="354"/>
      <c r="J71" s="354"/>
      <c r="K71" s="354"/>
      <c r="L71" s="354"/>
      <c r="M71" s="354"/>
      <c r="N71" s="354"/>
      <c r="O71" s="354"/>
      <c r="P71" s="354"/>
      <c r="Q71" s="354"/>
      <c r="R71" s="354"/>
      <c r="S71" s="354"/>
      <c r="T71" s="354"/>
      <c r="U71" s="354"/>
      <c r="V71" s="354"/>
      <c r="W71" s="354"/>
      <c r="X71" s="354"/>
      <c r="Y71" s="354"/>
      <c r="Z71" s="354"/>
      <c r="AA71" s="354"/>
      <c r="AB71" s="354"/>
      <c r="AC71" s="354"/>
      <c r="AD71" s="354"/>
      <c r="AE71" s="354"/>
      <c r="AF71" s="355"/>
      <c r="AG71" s="44"/>
      <c r="AL71" s="413"/>
      <c r="AM71" s="413"/>
      <c r="AN71" s="413"/>
      <c r="AO71" s="413"/>
      <c r="AP71" s="413"/>
      <c r="AQ71" s="413"/>
      <c r="AR71" s="413"/>
    </row>
    <row r="72" spans="2:44" ht="15.75" customHeight="1" x14ac:dyDescent="0.25">
      <c r="B72" s="34"/>
      <c r="C72" s="169"/>
      <c r="D72" s="170"/>
      <c r="E72" s="170"/>
      <c r="F72" s="170"/>
      <c r="G72" s="170"/>
      <c r="H72" s="170"/>
      <c r="I72" s="170"/>
      <c r="J72" s="170"/>
      <c r="K72" s="170"/>
      <c r="L72" s="170"/>
      <c r="M72" s="170"/>
      <c r="N72" s="170"/>
      <c r="O72" s="170"/>
      <c r="P72" s="170"/>
      <c r="Q72" s="170"/>
      <c r="R72" s="170"/>
      <c r="S72" s="170"/>
      <c r="T72" s="170"/>
      <c r="U72" s="170"/>
      <c r="V72" s="170"/>
      <c r="W72" s="170"/>
      <c r="X72" s="170"/>
      <c r="Y72" s="170"/>
      <c r="Z72" s="170"/>
      <c r="AA72" s="170"/>
      <c r="AB72" s="170"/>
      <c r="AC72" s="170"/>
      <c r="AD72" s="171"/>
      <c r="AE72" s="150"/>
      <c r="AF72" s="151"/>
      <c r="AG72" s="44"/>
      <c r="AL72" s="414" t="s">
        <v>126</v>
      </c>
      <c r="AM72" s="414"/>
      <c r="AN72" s="414"/>
      <c r="AO72" s="414"/>
      <c r="AP72" s="414"/>
      <c r="AQ72" s="414"/>
      <c r="AR72" s="414"/>
    </row>
    <row r="73" spans="2:44" ht="15.75" customHeight="1" x14ac:dyDescent="0.25">
      <c r="B73" s="34"/>
      <c r="C73" s="169"/>
      <c r="D73" s="170"/>
      <c r="E73" s="170"/>
      <c r="F73" s="170"/>
      <c r="G73" s="170"/>
      <c r="H73" s="170"/>
      <c r="I73" s="170"/>
      <c r="J73" s="170"/>
      <c r="K73" s="170"/>
      <c r="L73" s="170"/>
      <c r="M73" s="170"/>
      <c r="N73" s="170"/>
      <c r="O73" s="170"/>
      <c r="P73" s="170"/>
      <c r="Q73" s="170"/>
      <c r="R73" s="170"/>
      <c r="S73" s="170"/>
      <c r="T73" s="170"/>
      <c r="U73" s="170"/>
      <c r="V73" s="170"/>
      <c r="W73" s="170"/>
      <c r="X73" s="170"/>
      <c r="Y73" s="170"/>
      <c r="Z73" s="170"/>
      <c r="AA73" s="170"/>
      <c r="AB73" s="170"/>
      <c r="AC73" s="170"/>
      <c r="AD73" s="171"/>
      <c r="AE73" s="150"/>
      <c r="AF73" s="151"/>
      <c r="AG73" s="44"/>
      <c r="AL73" s="414" t="s">
        <v>127</v>
      </c>
      <c r="AM73" s="414"/>
      <c r="AN73" s="414"/>
      <c r="AO73" s="414"/>
      <c r="AP73" s="414"/>
      <c r="AQ73" s="414"/>
      <c r="AR73" s="414"/>
    </row>
    <row r="74" spans="2:44" ht="15.75" customHeight="1" x14ac:dyDescent="0.25">
      <c r="B74" s="34"/>
      <c r="C74" s="169"/>
      <c r="D74" s="170"/>
      <c r="E74" s="170"/>
      <c r="F74" s="170"/>
      <c r="G74" s="170"/>
      <c r="H74" s="170"/>
      <c r="I74" s="170"/>
      <c r="J74" s="170"/>
      <c r="K74" s="170"/>
      <c r="L74" s="170"/>
      <c r="M74" s="170"/>
      <c r="N74" s="170"/>
      <c r="O74" s="170"/>
      <c r="P74" s="170"/>
      <c r="Q74" s="170"/>
      <c r="R74" s="170"/>
      <c r="S74" s="170"/>
      <c r="T74" s="170"/>
      <c r="U74" s="170"/>
      <c r="V74" s="170"/>
      <c r="W74" s="170"/>
      <c r="X74" s="170"/>
      <c r="Y74" s="170"/>
      <c r="Z74" s="170"/>
      <c r="AA74" s="170"/>
      <c r="AB74" s="170"/>
      <c r="AC74" s="170"/>
      <c r="AD74" s="171"/>
      <c r="AE74" s="150"/>
      <c r="AF74" s="151"/>
      <c r="AG74" s="44"/>
      <c r="AL74" s="414" t="s">
        <v>132</v>
      </c>
      <c r="AM74" s="414"/>
      <c r="AN74" s="414"/>
      <c r="AO74" s="414"/>
      <c r="AP74" s="414"/>
      <c r="AQ74" s="414"/>
      <c r="AR74" s="414"/>
    </row>
    <row r="75" spans="2:44" ht="15.75" customHeight="1" x14ac:dyDescent="0.25">
      <c r="B75" s="34"/>
      <c r="C75" s="169"/>
      <c r="D75" s="170"/>
      <c r="E75" s="170"/>
      <c r="F75" s="170"/>
      <c r="G75" s="170"/>
      <c r="H75" s="170"/>
      <c r="I75" s="170"/>
      <c r="J75" s="170"/>
      <c r="K75" s="170"/>
      <c r="L75" s="170"/>
      <c r="M75" s="170"/>
      <c r="N75" s="170"/>
      <c r="O75" s="170"/>
      <c r="P75" s="170"/>
      <c r="Q75" s="170"/>
      <c r="R75" s="170"/>
      <c r="S75" s="170"/>
      <c r="T75" s="170"/>
      <c r="U75" s="170"/>
      <c r="V75" s="170"/>
      <c r="W75" s="170"/>
      <c r="X75" s="170"/>
      <c r="Y75" s="170"/>
      <c r="Z75" s="170"/>
      <c r="AA75" s="170"/>
      <c r="AB75" s="170"/>
      <c r="AC75" s="170"/>
      <c r="AD75" s="171"/>
      <c r="AE75" s="150"/>
      <c r="AF75" s="151"/>
      <c r="AG75" s="44"/>
      <c r="AL75" s="414" t="s">
        <v>128</v>
      </c>
      <c r="AM75" s="414"/>
      <c r="AN75" s="414"/>
      <c r="AO75" s="414"/>
      <c r="AP75" s="414"/>
      <c r="AQ75" s="414"/>
      <c r="AR75" s="414"/>
    </row>
    <row r="76" spans="2:44" ht="15.75" customHeight="1" x14ac:dyDescent="0.25">
      <c r="B76" s="34"/>
      <c r="C76" s="169"/>
      <c r="D76" s="170"/>
      <c r="E76" s="170"/>
      <c r="F76" s="170"/>
      <c r="G76" s="170"/>
      <c r="H76" s="170"/>
      <c r="I76" s="170"/>
      <c r="J76" s="170"/>
      <c r="K76" s="170"/>
      <c r="L76" s="170"/>
      <c r="M76" s="170"/>
      <c r="N76" s="170"/>
      <c r="O76" s="170"/>
      <c r="P76" s="170"/>
      <c r="Q76" s="170"/>
      <c r="R76" s="170"/>
      <c r="S76" s="170"/>
      <c r="T76" s="170"/>
      <c r="U76" s="170"/>
      <c r="V76" s="170"/>
      <c r="W76" s="170"/>
      <c r="X76" s="170"/>
      <c r="Y76" s="170"/>
      <c r="Z76" s="170"/>
      <c r="AA76" s="170"/>
      <c r="AB76" s="170"/>
      <c r="AC76" s="170"/>
      <c r="AD76" s="171"/>
      <c r="AE76" s="150"/>
      <c r="AF76" s="151"/>
      <c r="AG76" s="44"/>
      <c r="AL76" s="414" t="s">
        <v>129</v>
      </c>
      <c r="AM76" s="414"/>
      <c r="AN76" s="414"/>
      <c r="AO76" s="414"/>
      <c r="AP76" s="414"/>
      <c r="AQ76" s="414"/>
      <c r="AR76" s="414"/>
    </row>
    <row r="77" spans="2:44" ht="15.75" customHeight="1" x14ac:dyDescent="0.25">
      <c r="B77" s="34"/>
      <c r="C77" s="169"/>
      <c r="D77" s="170"/>
      <c r="E77" s="170"/>
      <c r="F77" s="170"/>
      <c r="G77" s="170"/>
      <c r="H77" s="170"/>
      <c r="I77" s="170"/>
      <c r="J77" s="170"/>
      <c r="K77" s="170"/>
      <c r="L77" s="170"/>
      <c r="M77" s="170"/>
      <c r="N77" s="170"/>
      <c r="O77" s="170"/>
      <c r="P77" s="170"/>
      <c r="Q77" s="170"/>
      <c r="R77" s="170"/>
      <c r="S77" s="170"/>
      <c r="T77" s="170"/>
      <c r="U77" s="170"/>
      <c r="V77" s="170"/>
      <c r="W77" s="170"/>
      <c r="X77" s="170"/>
      <c r="Y77" s="170"/>
      <c r="Z77" s="170"/>
      <c r="AA77" s="170"/>
      <c r="AB77" s="170"/>
      <c r="AC77" s="170"/>
      <c r="AD77" s="171"/>
      <c r="AE77" s="150"/>
      <c r="AF77" s="151"/>
      <c r="AG77" s="44"/>
      <c r="AL77" s="414" t="s">
        <v>130</v>
      </c>
      <c r="AM77" s="414"/>
      <c r="AN77" s="414"/>
      <c r="AO77" s="414"/>
      <c r="AP77" s="414"/>
      <c r="AQ77" s="414"/>
      <c r="AR77" s="414"/>
    </row>
    <row r="78" spans="2:44" ht="15.75" customHeight="1" x14ac:dyDescent="0.25">
      <c r="B78" s="34"/>
      <c r="C78" s="169"/>
      <c r="D78" s="170"/>
      <c r="E78" s="170"/>
      <c r="F78" s="170"/>
      <c r="G78" s="170"/>
      <c r="H78" s="170"/>
      <c r="I78" s="170"/>
      <c r="J78" s="170"/>
      <c r="K78" s="170"/>
      <c r="L78" s="170"/>
      <c r="M78" s="170"/>
      <c r="N78" s="170"/>
      <c r="O78" s="170"/>
      <c r="P78" s="170"/>
      <c r="Q78" s="170"/>
      <c r="R78" s="170"/>
      <c r="S78" s="170"/>
      <c r="T78" s="170"/>
      <c r="U78" s="170"/>
      <c r="V78" s="170"/>
      <c r="W78" s="170"/>
      <c r="X78" s="170"/>
      <c r="Y78" s="170"/>
      <c r="Z78" s="170"/>
      <c r="AA78" s="170"/>
      <c r="AB78" s="170"/>
      <c r="AC78" s="170"/>
      <c r="AD78" s="171"/>
      <c r="AE78" s="150"/>
      <c r="AF78" s="151"/>
      <c r="AG78" s="44"/>
      <c r="AL78" s="131"/>
      <c r="AM78" s="131"/>
      <c r="AN78" s="131"/>
      <c r="AO78" s="131"/>
      <c r="AP78" s="131"/>
      <c r="AQ78" s="131"/>
      <c r="AR78" s="131"/>
    </row>
    <row r="79" spans="2:44" ht="15.75" customHeight="1" x14ac:dyDescent="0.25">
      <c r="B79" s="34"/>
      <c r="C79" s="169"/>
      <c r="D79" s="170"/>
      <c r="E79" s="170"/>
      <c r="F79" s="170"/>
      <c r="G79" s="170"/>
      <c r="H79" s="170"/>
      <c r="I79" s="170"/>
      <c r="J79" s="170"/>
      <c r="K79" s="170"/>
      <c r="L79" s="170"/>
      <c r="M79" s="170"/>
      <c r="N79" s="170"/>
      <c r="O79" s="170"/>
      <c r="P79" s="170"/>
      <c r="Q79" s="170"/>
      <c r="R79" s="170"/>
      <c r="S79" s="170"/>
      <c r="T79" s="170"/>
      <c r="U79" s="170"/>
      <c r="V79" s="170"/>
      <c r="W79" s="170"/>
      <c r="X79" s="170"/>
      <c r="Y79" s="170"/>
      <c r="Z79" s="170"/>
      <c r="AA79" s="170"/>
      <c r="AB79" s="170"/>
      <c r="AC79" s="170"/>
      <c r="AD79" s="171"/>
      <c r="AE79" s="150"/>
      <c r="AF79" s="151"/>
      <c r="AG79" s="44"/>
    </row>
    <row r="80" spans="2:44" ht="20.25" customHeight="1" thickBot="1" x14ac:dyDescent="0.3">
      <c r="B80" s="34"/>
      <c r="C80" s="172" t="s">
        <v>91</v>
      </c>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4"/>
      <c r="AE80" s="165" t="str">
        <f>IF(AND(AE72="",AE73="",AE74="",AE75="",AE76="",AE77="",AE78="",AE79=""),"",SUM(AE72:AF79))</f>
        <v/>
      </c>
      <c r="AF80" s="167"/>
      <c r="AG80" s="44"/>
    </row>
    <row r="81" spans="2:33" ht="15.75" customHeight="1" thickBot="1" x14ac:dyDescent="0.3">
      <c r="B81" s="34"/>
      <c r="C81" s="64"/>
      <c r="D81" s="64"/>
      <c r="E81" s="64"/>
      <c r="F81" s="64"/>
      <c r="G81" s="64"/>
      <c r="H81" s="64"/>
      <c r="I81" s="64"/>
      <c r="J81" s="64"/>
      <c r="K81" s="64"/>
      <c r="L81" s="64"/>
      <c r="M81" s="64"/>
      <c r="N81" s="434"/>
      <c r="O81" s="434"/>
      <c r="P81" s="434"/>
      <c r="Q81" s="434"/>
      <c r="R81" s="434"/>
      <c r="S81" s="434"/>
      <c r="T81" s="434"/>
      <c r="U81" s="434"/>
      <c r="V81" s="434"/>
      <c r="W81" s="434"/>
      <c r="X81" s="434"/>
      <c r="Y81" s="434"/>
      <c r="Z81" s="434"/>
      <c r="AA81" s="434"/>
      <c r="AB81" s="434"/>
      <c r="AC81" s="434"/>
      <c r="AD81" s="434"/>
      <c r="AE81" s="434"/>
      <c r="AF81" s="434"/>
      <c r="AG81" s="44"/>
    </row>
    <row r="82" spans="2:33" ht="15.75" customHeight="1" x14ac:dyDescent="0.25">
      <c r="B82" s="34"/>
      <c r="C82" s="435" t="s">
        <v>133</v>
      </c>
      <c r="D82" s="436"/>
      <c r="E82" s="436"/>
      <c r="F82" s="436"/>
      <c r="G82" s="436"/>
      <c r="H82" s="436"/>
      <c r="I82" s="436"/>
      <c r="J82" s="436"/>
      <c r="K82" s="436"/>
      <c r="L82" s="436"/>
      <c r="M82" s="436"/>
      <c r="N82" s="436"/>
      <c r="O82" s="436"/>
      <c r="P82" s="436"/>
      <c r="Q82" s="436"/>
      <c r="R82" s="436"/>
      <c r="S82" s="436"/>
      <c r="T82" s="436"/>
      <c r="U82" s="436"/>
      <c r="V82" s="436"/>
      <c r="W82" s="436"/>
      <c r="X82" s="436"/>
      <c r="Y82" s="436"/>
      <c r="Z82" s="436"/>
      <c r="AA82" s="436"/>
      <c r="AB82" s="436"/>
      <c r="AC82" s="436"/>
      <c r="AD82" s="436"/>
      <c r="AE82" s="439" t="str">
        <f>IF(AND(AE53="",AE54="",AE68="",AE80=""),"",SUM(AE54,AE68,AE80))</f>
        <v/>
      </c>
      <c r="AF82" s="440"/>
      <c r="AG82" s="44"/>
    </row>
    <row r="83" spans="2:33" ht="15.75" customHeight="1" thickBot="1" x14ac:dyDescent="0.3">
      <c r="B83" s="34"/>
      <c r="C83" s="437"/>
      <c r="D83" s="438"/>
      <c r="E83" s="438"/>
      <c r="F83" s="438"/>
      <c r="G83" s="438"/>
      <c r="H83" s="438"/>
      <c r="I83" s="438"/>
      <c r="J83" s="438"/>
      <c r="K83" s="438"/>
      <c r="L83" s="438"/>
      <c r="M83" s="438"/>
      <c r="N83" s="438"/>
      <c r="O83" s="438"/>
      <c r="P83" s="438"/>
      <c r="Q83" s="438"/>
      <c r="R83" s="438"/>
      <c r="S83" s="438"/>
      <c r="T83" s="438"/>
      <c r="U83" s="438"/>
      <c r="V83" s="438"/>
      <c r="W83" s="438"/>
      <c r="X83" s="438"/>
      <c r="Y83" s="438"/>
      <c r="Z83" s="438"/>
      <c r="AA83" s="438"/>
      <c r="AB83" s="438"/>
      <c r="AC83" s="438"/>
      <c r="AD83" s="438"/>
      <c r="AE83" s="441"/>
      <c r="AF83" s="442"/>
      <c r="AG83" s="44"/>
    </row>
    <row r="84" spans="2:33" ht="15.75" customHeight="1" x14ac:dyDescent="0.25">
      <c r="B84" s="34"/>
      <c r="C84" s="443" t="str">
        <f>IF(AE82="","",IF(C14&lt;&gt;"","Há problemas com o regime de trabalho selecionado nos dados sobre o docente, favor corrigir.",IF(AE82&lt;&gt;AO12,"Carga horária final incompatível com a jornada de trabalho de "&amp;AO12&amp;"h indicada, favor corrigir!","")))</f>
        <v/>
      </c>
      <c r="D84" s="443"/>
      <c r="E84" s="443"/>
      <c r="F84" s="443"/>
      <c r="G84" s="443"/>
      <c r="H84" s="443"/>
      <c r="I84" s="443"/>
      <c r="J84" s="443"/>
      <c r="K84" s="443"/>
      <c r="L84" s="443"/>
      <c r="M84" s="443"/>
      <c r="N84" s="443"/>
      <c r="O84" s="443"/>
      <c r="P84" s="443"/>
      <c r="Q84" s="443"/>
      <c r="R84" s="443"/>
      <c r="S84" s="443"/>
      <c r="T84" s="443"/>
      <c r="U84" s="443"/>
      <c r="V84" s="443"/>
      <c r="W84" s="443"/>
      <c r="X84" s="443"/>
      <c r="Y84" s="443"/>
      <c r="Z84" s="443"/>
      <c r="AA84" s="443"/>
      <c r="AB84" s="443"/>
      <c r="AC84" s="443"/>
      <c r="AD84" s="443"/>
      <c r="AE84" s="443"/>
      <c r="AF84" s="443"/>
      <c r="AG84" s="44"/>
    </row>
    <row r="85" spans="2:33" ht="15.75" customHeight="1" x14ac:dyDescent="0.25">
      <c r="B85" s="34"/>
      <c r="C85" s="359"/>
      <c r="D85" s="359"/>
      <c r="E85" s="359"/>
      <c r="F85" s="359"/>
      <c r="G85" s="359"/>
      <c r="H85" s="359"/>
      <c r="I85" s="359"/>
      <c r="J85" s="359"/>
      <c r="K85" s="359"/>
      <c r="L85" s="359"/>
      <c r="M85" s="359"/>
      <c r="N85" s="359"/>
      <c r="O85" s="359"/>
      <c r="P85" s="359"/>
      <c r="Q85" s="359"/>
      <c r="R85" s="359"/>
      <c r="S85" s="359"/>
      <c r="T85" s="359"/>
      <c r="U85" s="359"/>
      <c r="V85" s="359"/>
      <c r="W85" s="359"/>
      <c r="X85" s="359"/>
      <c r="Y85" s="359"/>
      <c r="Z85" s="359"/>
      <c r="AA85" s="359"/>
      <c r="AB85" s="359"/>
      <c r="AC85" s="359"/>
      <c r="AD85" s="359"/>
      <c r="AE85" s="359"/>
      <c r="AF85" s="359"/>
      <c r="AG85" s="44"/>
    </row>
    <row r="86" spans="2:33" ht="15.75" customHeight="1" x14ac:dyDescent="0.25">
      <c r="B86" s="34"/>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44"/>
    </row>
    <row r="87" spans="2:33" ht="15.75" customHeight="1" x14ac:dyDescent="0.25">
      <c r="B87" s="34"/>
      <c r="C87" s="325"/>
      <c r="D87" s="325"/>
      <c r="E87" s="325"/>
      <c r="F87" s="325"/>
      <c r="G87" s="325"/>
      <c r="H87" s="325"/>
      <c r="I87" s="325"/>
      <c r="J87" s="325"/>
      <c r="K87" s="325"/>
      <c r="L87" s="325"/>
      <c r="M87" s="325"/>
      <c r="N87" s="325"/>
      <c r="O87" s="325"/>
      <c r="P87" s="325"/>
      <c r="Q87" s="46"/>
      <c r="R87" s="316">
        <f ca="1">TODAY()</f>
        <v>43377</v>
      </c>
      <c r="S87" s="321"/>
      <c r="T87" s="321"/>
      <c r="U87" s="321"/>
      <c r="V87" s="321"/>
      <c r="W87" s="321"/>
      <c r="X87" s="99"/>
      <c r="Y87" s="325"/>
      <c r="Z87" s="325"/>
      <c r="AA87" s="325"/>
      <c r="AB87" s="325"/>
      <c r="AC87" s="325"/>
      <c r="AD87" s="325"/>
      <c r="AE87" s="325"/>
      <c r="AF87" s="325"/>
      <c r="AG87" s="44"/>
    </row>
    <row r="88" spans="2:33" ht="15.75" customHeight="1" x14ac:dyDescent="0.25">
      <c r="B88" s="34"/>
      <c r="C88" s="315" t="s">
        <v>87</v>
      </c>
      <c r="D88" s="357"/>
      <c r="E88" s="357"/>
      <c r="F88" s="357"/>
      <c r="G88" s="357"/>
      <c r="H88" s="357"/>
      <c r="I88" s="357"/>
      <c r="J88" s="357"/>
      <c r="K88" s="357"/>
      <c r="L88" s="357"/>
      <c r="M88" s="357"/>
      <c r="N88" s="357"/>
      <c r="O88" s="357"/>
      <c r="P88" s="357"/>
      <c r="Q88" s="99"/>
      <c r="R88" s="415" t="s">
        <v>164</v>
      </c>
      <c r="S88" s="415"/>
      <c r="T88" s="415"/>
      <c r="U88" s="415"/>
      <c r="V88" s="415"/>
      <c r="W88" s="415"/>
      <c r="X88" s="99"/>
      <c r="Y88" s="55"/>
      <c r="Z88" s="318" t="s">
        <v>34</v>
      </c>
      <c r="AA88" s="358"/>
      <c r="AB88" s="358"/>
      <c r="AC88" s="358"/>
      <c r="AD88" s="358"/>
      <c r="AE88" s="358"/>
      <c r="AF88" s="55"/>
      <c r="AG88" s="44"/>
    </row>
    <row r="89" spans="2:33" ht="15.75" customHeight="1" x14ac:dyDescent="0.25">
      <c r="B89" s="34"/>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44"/>
    </row>
    <row r="90" spans="2:33" ht="15.75" customHeight="1" thickBot="1" x14ac:dyDescent="0.3">
      <c r="B90" s="34"/>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44"/>
    </row>
    <row r="91" spans="2:33" ht="15.75" customHeight="1" x14ac:dyDescent="0.25">
      <c r="B91" s="34"/>
      <c r="C91" s="302" t="s">
        <v>160</v>
      </c>
      <c r="D91" s="303"/>
      <c r="E91" s="303"/>
      <c r="F91" s="303"/>
      <c r="G91" s="303"/>
      <c r="H91" s="303"/>
      <c r="I91" s="303"/>
      <c r="J91" s="303"/>
      <c r="K91" s="303"/>
      <c r="L91" s="303"/>
      <c r="M91" s="303"/>
      <c r="N91" s="303"/>
      <c r="O91" s="303"/>
      <c r="P91" s="303"/>
      <c r="Q91" s="303"/>
      <c r="R91" s="303"/>
      <c r="S91" s="303"/>
      <c r="T91" s="303"/>
      <c r="U91" s="303"/>
      <c r="V91" s="303"/>
      <c r="W91" s="303"/>
      <c r="X91" s="303"/>
      <c r="Y91" s="303"/>
      <c r="Z91" s="303"/>
      <c r="AA91" s="303"/>
      <c r="AB91" s="303"/>
      <c r="AC91" s="303"/>
      <c r="AD91" s="303"/>
      <c r="AE91" s="303"/>
      <c r="AF91" s="304"/>
      <c r="AG91" s="44"/>
    </row>
    <row r="92" spans="2:33" ht="15.75" customHeight="1" x14ac:dyDescent="0.25">
      <c r="B92" s="34"/>
      <c r="C92" s="353"/>
      <c r="D92" s="354"/>
      <c r="E92" s="354"/>
      <c r="F92" s="354"/>
      <c r="G92" s="354"/>
      <c r="H92" s="354"/>
      <c r="I92" s="354"/>
      <c r="J92" s="354"/>
      <c r="K92" s="354"/>
      <c r="L92" s="354"/>
      <c r="M92" s="354"/>
      <c r="N92" s="354"/>
      <c r="O92" s="354"/>
      <c r="P92" s="354"/>
      <c r="Q92" s="354"/>
      <c r="R92" s="354"/>
      <c r="S92" s="354"/>
      <c r="T92" s="354"/>
      <c r="U92" s="354"/>
      <c r="V92" s="354"/>
      <c r="W92" s="354"/>
      <c r="X92" s="354"/>
      <c r="Y92" s="354"/>
      <c r="Z92" s="354"/>
      <c r="AA92" s="354"/>
      <c r="AB92" s="354"/>
      <c r="AC92" s="354"/>
      <c r="AD92" s="354"/>
      <c r="AE92" s="354"/>
      <c r="AF92" s="355"/>
      <c r="AG92" s="44"/>
    </row>
    <row r="93" spans="2:33" ht="15.75" customHeight="1" x14ac:dyDescent="0.25">
      <c r="B93" s="34"/>
      <c r="C93" s="417"/>
      <c r="D93" s="418"/>
      <c r="E93" s="418"/>
      <c r="F93" s="418"/>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418"/>
      <c r="AE93" s="418"/>
      <c r="AF93" s="419"/>
      <c r="AG93" s="44"/>
    </row>
    <row r="94" spans="2:33" ht="15.75" customHeight="1" x14ac:dyDescent="0.25">
      <c r="B94" s="34"/>
      <c r="C94" s="420"/>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2"/>
      <c r="AG94" s="44"/>
    </row>
    <row r="95" spans="2:33" ht="15.75" customHeight="1" x14ac:dyDescent="0.25">
      <c r="B95" s="34"/>
      <c r="C95" s="420"/>
      <c r="D95" s="421"/>
      <c r="E95" s="421"/>
      <c r="F95" s="421"/>
      <c r="G95" s="421"/>
      <c r="H95" s="421"/>
      <c r="I95" s="421"/>
      <c r="J95" s="421"/>
      <c r="K95" s="421"/>
      <c r="L95" s="421"/>
      <c r="M95" s="421"/>
      <c r="N95" s="421"/>
      <c r="O95" s="421"/>
      <c r="P95" s="421"/>
      <c r="Q95" s="421"/>
      <c r="R95" s="421"/>
      <c r="S95" s="421"/>
      <c r="T95" s="421"/>
      <c r="U95" s="421"/>
      <c r="V95" s="421"/>
      <c r="W95" s="421"/>
      <c r="X95" s="421"/>
      <c r="Y95" s="421"/>
      <c r="Z95" s="421"/>
      <c r="AA95" s="421"/>
      <c r="AB95" s="421"/>
      <c r="AC95" s="421"/>
      <c r="AD95" s="421"/>
      <c r="AE95" s="421"/>
      <c r="AF95" s="422"/>
      <c r="AG95" s="44"/>
    </row>
    <row r="96" spans="2:33" ht="15.75" customHeight="1" x14ac:dyDescent="0.25">
      <c r="B96" s="34"/>
      <c r="C96" s="420"/>
      <c r="D96" s="421"/>
      <c r="E96" s="421"/>
      <c r="F96" s="421"/>
      <c r="G96" s="421"/>
      <c r="H96" s="421"/>
      <c r="I96" s="421"/>
      <c r="J96" s="421"/>
      <c r="K96" s="421"/>
      <c r="L96" s="421"/>
      <c r="M96" s="421"/>
      <c r="N96" s="421"/>
      <c r="O96" s="421"/>
      <c r="P96" s="421"/>
      <c r="Q96" s="421"/>
      <c r="R96" s="421"/>
      <c r="S96" s="421"/>
      <c r="T96" s="421"/>
      <c r="U96" s="421"/>
      <c r="V96" s="421"/>
      <c r="W96" s="421"/>
      <c r="X96" s="421"/>
      <c r="Y96" s="421"/>
      <c r="Z96" s="421"/>
      <c r="AA96" s="421"/>
      <c r="AB96" s="421"/>
      <c r="AC96" s="421"/>
      <c r="AD96" s="421"/>
      <c r="AE96" s="421"/>
      <c r="AF96" s="422"/>
      <c r="AG96" s="44"/>
    </row>
    <row r="97" spans="2:36" ht="15.75" customHeight="1" x14ac:dyDescent="0.25">
      <c r="B97" s="34"/>
      <c r="C97" s="420"/>
      <c r="D97" s="421"/>
      <c r="E97" s="421"/>
      <c r="F97" s="421"/>
      <c r="G97" s="421"/>
      <c r="H97" s="421"/>
      <c r="I97" s="421"/>
      <c r="J97" s="421"/>
      <c r="K97" s="421"/>
      <c r="L97" s="421"/>
      <c r="M97" s="421"/>
      <c r="N97" s="421"/>
      <c r="O97" s="421"/>
      <c r="P97" s="421"/>
      <c r="Q97" s="421"/>
      <c r="R97" s="421"/>
      <c r="S97" s="421"/>
      <c r="T97" s="421"/>
      <c r="U97" s="421"/>
      <c r="V97" s="421"/>
      <c r="W97" s="421"/>
      <c r="X97" s="421"/>
      <c r="Y97" s="421"/>
      <c r="Z97" s="421"/>
      <c r="AA97" s="421"/>
      <c r="AB97" s="421"/>
      <c r="AC97" s="421"/>
      <c r="AD97" s="421"/>
      <c r="AE97" s="421"/>
      <c r="AF97" s="422"/>
      <c r="AG97" s="44"/>
    </row>
    <row r="98" spans="2:36" ht="15.75" customHeight="1" x14ac:dyDescent="0.25">
      <c r="B98" s="34"/>
      <c r="C98" s="423"/>
      <c r="D98" s="424"/>
      <c r="E98" s="424"/>
      <c r="F98" s="424"/>
      <c r="G98" s="424"/>
      <c r="H98" s="424"/>
      <c r="I98" s="424"/>
      <c r="J98" s="424"/>
      <c r="K98" s="424"/>
      <c r="L98" s="424"/>
      <c r="M98" s="424"/>
      <c r="N98" s="424"/>
      <c r="O98" s="424"/>
      <c r="P98" s="424"/>
      <c r="Q98" s="424"/>
      <c r="R98" s="424"/>
      <c r="S98" s="424"/>
      <c r="T98" s="424"/>
      <c r="U98" s="424"/>
      <c r="V98" s="424"/>
      <c r="W98" s="424"/>
      <c r="X98" s="424"/>
      <c r="Y98" s="424"/>
      <c r="Z98" s="424"/>
      <c r="AA98" s="424"/>
      <c r="AB98" s="424"/>
      <c r="AC98" s="424"/>
      <c r="AD98" s="424"/>
      <c r="AE98" s="424"/>
      <c r="AF98" s="425"/>
      <c r="AG98" s="44"/>
    </row>
    <row r="99" spans="2:36" ht="15.75" customHeight="1" x14ac:dyDescent="0.25">
      <c r="B99" s="34"/>
      <c r="C99" s="426" t="s">
        <v>28</v>
      </c>
      <c r="D99" s="427"/>
      <c r="E99" s="427"/>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5"/>
      <c r="AG99" s="44"/>
    </row>
    <row r="100" spans="2:36" ht="15.75" customHeight="1" x14ac:dyDescent="0.25">
      <c r="B100" s="34"/>
      <c r="C100" s="428"/>
      <c r="D100" s="320"/>
      <c r="E100" s="320"/>
      <c r="F100" s="133"/>
      <c r="G100" s="134"/>
      <c r="H100" s="112"/>
      <c r="I100" s="132"/>
      <c r="J100" s="112"/>
      <c r="K100" s="134"/>
      <c r="L100" s="112"/>
      <c r="M100" s="112"/>
      <c r="N100" s="112"/>
      <c r="O100" s="134"/>
      <c r="P100" s="136"/>
      <c r="Q100" s="352"/>
      <c r="R100" s="352"/>
      <c r="S100" s="352"/>
      <c r="T100" s="352"/>
      <c r="U100" s="352"/>
      <c r="V100" s="352"/>
      <c r="W100" s="352"/>
      <c r="X100" s="139"/>
      <c r="Y100" s="139"/>
      <c r="Z100" s="139"/>
      <c r="AA100" s="139"/>
      <c r="AB100" s="139"/>
      <c r="AC100" s="139"/>
      <c r="AD100" s="139"/>
      <c r="AE100" s="139"/>
      <c r="AF100" s="140"/>
      <c r="AG100" s="44"/>
    </row>
    <row r="101" spans="2:36" ht="15.75" customHeight="1" x14ac:dyDescent="0.25">
      <c r="B101" s="34"/>
      <c r="C101" s="428"/>
      <c r="D101" s="320"/>
      <c r="E101" s="320"/>
      <c r="F101" s="416" t="s">
        <v>35</v>
      </c>
      <c r="G101" s="416"/>
      <c r="H101" s="416"/>
      <c r="I101" s="112"/>
      <c r="J101" s="431" t="s">
        <v>161</v>
      </c>
      <c r="K101" s="431"/>
      <c r="L101" s="431"/>
      <c r="M101" s="112"/>
      <c r="N101" s="416" t="s">
        <v>162</v>
      </c>
      <c r="O101" s="416"/>
      <c r="P101" s="416"/>
      <c r="R101" s="415" t="s">
        <v>164</v>
      </c>
      <c r="S101" s="415"/>
      <c r="T101" s="415"/>
      <c r="U101" s="415"/>
      <c r="V101" s="415"/>
      <c r="X101" s="433" t="s">
        <v>163</v>
      </c>
      <c r="Y101" s="433"/>
      <c r="Z101" s="433"/>
      <c r="AA101" s="433"/>
      <c r="AB101" s="433"/>
      <c r="AC101" s="433"/>
      <c r="AD101" s="433"/>
      <c r="AE101" s="433"/>
      <c r="AF101" s="140"/>
      <c r="AG101" s="44"/>
    </row>
    <row r="102" spans="2:36" ht="15.75" customHeight="1" thickBot="1" x14ac:dyDescent="0.3">
      <c r="B102" s="34"/>
      <c r="C102" s="429"/>
      <c r="D102" s="430"/>
      <c r="E102" s="430"/>
      <c r="F102" s="43"/>
      <c r="G102" s="43"/>
      <c r="H102" s="43"/>
      <c r="I102" s="138"/>
      <c r="J102" s="432"/>
      <c r="K102" s="432"/>
      <c r="L102" s="432"/>
      <c r="M102" s="137"/>
      <c r="N102" s="137"/>
      <c r="O102" s="137"/>
      <c r="P102" s="137"/>
      <c r="Q102" s="9"/>
      <c r="R102" s="9"/>
      <c r="S102" s="9"/>
      <c r="T102" s="9"/>
      <c r="U102" s="9"/>
      <c r="V102" s="9"/>
      <c r="W102" s="9"/>
      <c r="X102" s="141"/>
      <c r="Y102" s="141"/>
      <c r="Z102" s="141"/>
      <c r="AA102" s="141"/>
      <c r="AB102" s="141"/>
      <c r="AC102" s="141"/>
      <c r="AD102" s="141"/>
      <c r="AE102" s="141"/>
      <c r="AF102" s="142"/>
      <c r="AG102" s="44"/>
      <c r="AJ102" s="66"/>
    </row>
    <row r="103" spans="2:36" ht="15.75" customHeight="1" thickBot="1" x14ac:dyDescent="0.3">
      <c r="B103" s="42"/>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5"/>
    </row>
  </sheetData>
  <mergeCells count="309">
    <mergeCell ref="R88:W88"/>
    <mergeCell ref="AE66:AF66"/>
    <mergeCell ref="C66:AD66"/>
    <mergeCell ref="C77:AD77"/>
    <mergeCell ref="C78:AD78"/>
    <mergeCell ref="AE77:AF77"/>
    <mergeCell ref="AE78:AF78"/>
    <mergeCell ref="F101:H101"/>
    <mergeCell ref="C93:AF98"/>
    <mergeCell ref="C99:E102"/>
    <mergeCell ref="J101:L102"/>
    <mergeCell ref="N101:P101"/>
    <mergeCell ref="X101:AE101"/>
    <mergeCell ref="R101:V101"/>
    <mergeCell ref="C67:AD67"/>
    <mergeCell ref="AE67:AF67"/>
    <mergeCell ref="C68:AD68"/>
    <mergeCell ref="AE68:AF68"/>
    <mergeCell ref="N81:AF81"/>
    <mergeCell ref="C82:AD83"/>
    <mergeCell ref="AE82:AF83"/>
    <mergeCell ref="C84:AF84"/>
    <mergeCell ref="C74:AD74"/>
    <mergeCell ref="AE74:AF74"/>
    <mergeCell ref="AL70:AR71"/>
    <mergeCell ref="AL58:AR59"/>
    <mergeCell ref="AL72:AR72"/>
    <mergeCell ref="AL73:AR73"/>
    <mergeCell ref="AL74:AR74"/>
    <mergeCell ref="AL75:AR75"/>
    <mergeCell ref="AL76:AR76"/>
    <mergeCell ref="AL77:AR77"/>
    <mergeCell ref="AL60:AR60"/>
    <mergeCell ref="AL61:AR61"/>
    <mergeCell ref="AL62:AR62"/>
    <mergeCell ref="AL63:AR63"/>
    <mergeCell ref="AL64:AR64"/>
    <mergeCell ref="C75:AD75"/>
    <mergeCell ref="AE75:AF75"/>
    <mergeCell ref="C76:AD76"/>
    <mergeCell ref="AE76:AF76"/>
    <mergeCell ref="C79:AD79"/>
    <mergeCell ref="AE79:AF79"/>
    <mergeCell ref="C80:AD80"/>
    <mergeCell ref="AE80:AF80"/>
    <mergeCell ref="C70:AF71"/>
    <mergeCell ref="C72:AD72"/>
    <mergeCell ref="AE72:AF72"/>
    <mergeCell ref="C73:AD73"/>
    <mergeCell ref="AE73:AF73"/>
    <mergeCell ref="M21:P21"/>
    <mergeCell ref="C12:E12"/>
    <mergeCell ref="C64:AD64"/>
    <mergeCell ref="AE64:AF64"/>
    <mergeCell ref="C65:AD65"/>
    <mergeCell ref="AE65:AF65"/>
    <mergeCell ref="C61:AD61"/>
    <mergeCell ref="AE61:AF61"/>
    <mergeCell ref="C62:AD62"/>
    <mergeCell ref="AE62:AF62"/>
    <mergeCell ref="U21:X21"/>
    <mergeCell ref="E43:Q43"/>
    <mergeCell ref="R43:AA43"/>
    <mergeCell ref="AB43:AD43"/>
    <mergeCell ref="C47:D47"/>
    <mergeCell ref="E47:Q47"/>
    <mergeCell ref="R47:AA47"/>
    <mergeCell ref="I37:L37"/>
    <mergeCell ref="M37:P37"/>
    <mergeCell ref="I36:L36"/>
    <mergeCell ref="U37:X37"/>
    <mergeCell ref="C45:D45"/>
    <mergeCell ref="E45:Q45"/>
    <mergeCell ref="R45:AA45"/>
    <mergeCell ref="U23:X23"/>
    <mergeCell ref="C63:AD63"/>
    <mergeCell ref="AE63:AF63"/>
    <mergeCell ref="X13:AA13"/>
    <mergeCell ref="I20:L20"/>
    <mergeCell ref="M18:P18"/>
    <mergeCell ref="C15:AF16"/>
    <mergeCell ref="Q18:T18"/>
    <mergeCell ref="AC13:AF13"/>
    <mergeCell ref="I19:L19"/>
    <mergeCell ref="M17:P17"/>
    <mergeCell ref="Q17:T17"/>
    <mergeCell ref="AC22:AF22"/>
    <mergeCell ref="AC23:AF23"/>
    <mergeCell ref="Y20:AB20"/>
    <mergeCell ref="E36:H36"/>
    <mergeCell ref="E37:H37"/>
    <mergeCell ref="E38:H38"/>
    <mergeCell ref="Q19:T19"/>
    <mergeCell ref="C24:AF24"/>
    <mergeCell ref="Q37:T37"/>
    <mergeCell ref="T13:V13"/>
    <mergeCell ref="C14:AF14"/>
    <mergeCell ref="M19:P19"/>
    <mergeCell ref="Y23:AB23"/>
    <mergeCell ref="F12:M12"/>
    <mergeCell ref="AL14:AR14"/>
    <mergeCell ref="AL23:AR24"/>
    <mergeCell ref="AL27:AR27"/>
    <mergeCell ref="AL11:AR11"/>
    <mergeCell ref="C4:AF4"/>
    <mergeCell ref="C5:AF5"/>
    <mergeCell ref="C7:E7"/>
    <mergeCell ref="F7:T7"/>
    <mergeCell ref="U7:Z7"/>
    <mergeCell ref="C9:AF9"/>
    <mergeCell ref="N11:S11"/>
    <mergeCell ref="C11:E11"/>
    <mergeCell ref="F11:M11"/>
    <mergeCell ref="N12:P12"/>
    <mergeCell ref="Q12:AF12"/>
    <mergeCell ref="C13:H13"/>
    <mergeCell ref="U17:X17"/>
    <mergeCell ref="J13:M13"/>
    <mergeCell ref="O13:R13"/>
    <mergeCell ref="AA7:AF7"/>
    <mergeCell ref="U25:X25"/>
    <mergeCell ref="U22:X22"/>
    <mergeCell ref="R46:AA46"/>
    <mergeCell ref="I30:L30"/>
    <mergeCell ref="I29:L29"/>
    <mergeCell ref="I31:L31"/>
    <mergeCell ref="I33:L33"/>
    <mergeCell ref="M33:P33"/>
    <mergeCell ref="Q30:T30"/>
    <mergeCell ref="M31:P31"/>
    <mergeCell ref="C43:D43"/>
    <mergeCell ref="C44:D44"/>
    <mergeCell ref="E44:Q44"/>
    <mergeCell ref="R44:AA44"/>
    <mergeCell ref="C34:D38"/>
    <mergeCell ref="E34:H34"/>
    <mergeCell ref="E35:H35"/>
    <mergeCell ref="Y31:AB31"/>
    <mergeCell ref="Q38:T38"/>
    <mergeCell ref="U38:X38"/>
    <mergeCell ref="Y38:AB38"/>
    <mergeCell ref="M29:P29"/>
    <mergeCell ref="Q29:T29"/>
    <mergeCell ref="U29:X29"/>
    <mergeCell ref="Y29:AB29"/>
    <mergeCell ref="Y36:AB36"/>
    <mergeCell ref="AL3:AR3"/>
    <mergeCell ref="AL5:AR6"/>
    <mergeCell ref="C17:D17"/>
    <mergeCell ref="E17:H17"/>
    <mergeCell ref="Y17:AB17"/>
    <mergeCell ref="AC17:AF17"/>
    <mergeCell ref="Y18:AB18"/>
    <mergeCell ref="Y19:AB19"/>
    <mergeCell ref="I17:L17"/>
    <mergeCell ref="C18:D23"/>
    <mergeCell ref="E18:H18"/>
    <mergeCell ref="E19:H19"/>
    <mergeCell ref="E20:H20"/>
    <mergeCell ref="E21:H21"/>
    <mergeCell ref="E22:H22"/>
    <mergeCell ref="E23:H23"/>
    <mergeCell ref="M20:P20"/>
    <mergeCell ref="I18:L18"/>
    <mergeCell ref="AC18:AF18"/>
    <mergeCell ref="AC19:AF19"/>
    <mergeCell ref="AC20:AF20"/>
    <mergeCell ref="AC21:AF21"/>
    <mergeCell ref="U18:X18"/>
    <mergeCell ref="U19:X19"/>
    <mergeCell ref="I38:L38"/>
    <mergeCell ref="M38:P38"/>
    <mergeCell ref="C25:D25"/>
    <mergeCell ref="E25:H25"/>
    <mergeCell ref="C26:D31"/>
    <mergeCell ref="E26:H26"/>
    <mergeCell ref="E27:H27"/>
    <mergeCell ref="E28:H28"/>
    <mergeCell ref="E29:H29"/>
    <mergeCell ref="E30:H30"/>
    <mergeCell ref="E31:H31"/>
    <mergeCell ref="I35:L35"/>
    <mergeCell ref="M26:P26"/>
    <mergeCell ref="I34:L34"/>
    <mergeCell ref="C33:D33"/>
    <mergeCell ref="E33:H33"/>
    <mergeCell ref="I28:L28"/>
    <mergeCell ref="M28:P28"/>
    <mergeCell ref="I26:L26"/>
    <mergeCell ref="AC38:AF38"/>
    <mergeCell ref="Y37:AB37"/>
    <mergeCell ref="Y35:AB35"/>
    <mergeCell ref="M36:P36"/>
    <mergeCell ref="Q36:T36"/>
    <mergeCell ref="Y25:AB25"/>
    <mergeCell ref="AC25:AF25"/>
    <mergeCell ref="Q23:T23"/>
    <mergeCell ref="U34:X34"/>
    <mergeCell ref="M34:P34"/>
    <mergeCell ref="Q34:T34"/>
    <mergeCell ref="U26:X26"/>
    <mergeCell ref="Y26:AB26"/>
    <mergeCell ref="Q26:T26"/>
    <mergeCell ref="AC27:AF27"/>
    <mergeCell ref="AC31:AF31"/>
    <mergeCell ref="AC34:AF34"/>
    <mergeCell ref="U33:X33"/>
    <mergeCell ref="U31:X31"/>
    <mergeCell ref="Q31:T31"/>
    <mergeCell ref="Q33:T33"/>
    <mergeCell ref="Q28:T28"/>
    <mergeCell ref="U28:X28"/>
    <mergeCell ref="Y28:AB28"/>
    <mergeCell ref="Y33:AB33"/>
    <mergeCell ref="AC33:AF33"/>
    <mergeCell ref="AC26:AF26"/>
    <mergeCell ref="I27:L27"/>
    <mergeCell ref="M27:P27"/>
    <mergeCell ref="AC36:AF36"/>
    <mergeCell ref="T11:AF11"/>
    <mergeCell ref="F10:AF10"/>
    <mergeCell ref="U20:X20"/>
    <mergeCell ref="AC28:AF28"/>
    <mergeCell ref="AC29:AF29"/>
    <mergeCell ref="Q27:T27"/>
    <mergeCell ref="U27:X27"/>
    <mergeCell ref="Y27:AB27"/>
    <mergeCell ref="M22:P22"/>
    <mergeCell ref="M23:P23"/>
    <mergeCell ref="I21:L21"/>
    <mergeCell ref="I22:L22"/>
    <mergeCell ref="I23:L23"/>
    <mergeCell ref="Q20:T20"/>
    <mergeCell ref="Q21:T21"/>
    <mergeCell ref="Q22:T22"/>
    <mergeCell ref="Y21:AB21"/>
    <mergeCell ref="Y22:AB22"/>
    <mergeCell ref="Q100:W100"/>
    <mergeCell ref="C91:AF92"/>
    <mergeCell ref="I39:L39"/>
    <mergeCell ref="M39:P39"/>
    <mergeCell ref="Q39:T39"/>
    <mergeCell ref="U39:X39"/>
    <mergeCell ref="Y39:AB39"/>
    <mergeCell ref="AC39:AF39"/>
    <mergeCell ref="C88:P88"/>
    <mergeCell ref="Z88:AE88"/>
    <mergeCell ref="C85:AF85"/>
    <mergeCell ref="AB44:AD44"/>
    <mergeCell ref="AB46:AD46"/>
    <mergeCell ref="C46:D46"/>
    <mergeCell ref="E46:Q46"/>
    <mergeCell ref="R51:AA51"/>
    <mergeCell ref="C58:AF59"/>
    <mergeCell ref="C50:D50"/>
    <mergeCell ref="C49:D49"/>
    <mergeCell ref="R48:AA48"/>
    <mergeCell ref="AB49:AD49"/>
    <mergeCell ref="AE49:AF49"/>
    <mergeCell ref="AB50:AD50"/>
    <mergeCell ref="C42:AF42"/>
    <mergeCell ref="C40:AF41"/>
    <mergeCell ref="E50:Q50"/>
    <mergeCell ref="R50:AA50"/>
    <mergeCell ref="AB45:AD45"/>
    <mergeCell ref="AE45:AF45"/>
    <mergeCell ref="AE44:AF44"/>
    <mergeCell ref="AE43:AF43"/>
    <mergeCell ref="B1:AG2"/>
    <mergeCell ref="C48:D48"/>
    <mergeCell ref="AC37:AF37"/>
    <mergeCell ref="C10:E10"/>
    <mergeCell ref="I25:L25"/>
    <mergeCell ref="M25:P25"/>
    <mergeCell ref="Q25:T25"/>
    <mergeCell ref="U36:X36"/>
    <mergeCell ref="AC30:AF30"/>
    <mergeCell ref="M30:P30"/>
    <mergeCell ref="Y30:AB30"/>
    <mergeCell ref="U30:X30"/>
    <mergeCell ref="Q35:T35"/>
    <mergeCell ref="M35:P35"/>
    <mergeCell ref="U35:X35"/>
    <mergeCell ref="Y34:AB34"/>
    <mergeCell ref="AC35:AF35"/>
    <mergeCell ref="R87:W87"/>
    <mergeCell ref="C60:AD60"/>
    <mergeCell ref="AE60:AF60"/>
    <mergeCell ref="AE46:AF46"/>
    <mergeCell ref="AB47:AD47"/>
    <mergeCell ref="AE47:AF47"/>
    <mergeCell ref="C87:P87"/>
    <mergeCell ref="Y87:AF87"/>
    <mergeCell ref="AB48:AD48"/>
    <mergeCell ref="AE48:AF48"/>
    <mergeCell ref="AE50:AF50"/>
    <mergeCell ref="AB51:AD51"/>
    <mergeCell ref="AE51:AF51"/>
    <mergeCell ref="AE52:AF52"/>
    <mergeCell ref="AE53:AF53"/>
    <mergeCell ref="AE54:AF54"/>
    <mergeCell ref="C53:AD53"/>
    <mergeCell ref="C52:AD52"/>
    <mergeCell ref="C54:AD54"/>
    <mergeCell ref="E48:Q48"/>
    <mergeCell ref="E49:Q49"/>
    <mergeCell ref="R49:AA49"/>
    <mergeCell ref="C51:D51"/>
    <mergeCell ref="E51:Q51"/>
  </mergeCells>
  <phoneticPr fontId="9" type="noConversion"/>
  <conditionalFormatting sqref="AO49">
    <cfRule type="cellIs" dxfId="1" priority="1" operator="notEqual">
      <formula>0</formula>
    </cfRule>
    <cfRule type="cellIs" dxfId="0" priority="2" operator="equal">
      <formula>0</formula>
    </cfRule>
  </conditionalFormatting>
  <dataValidations disablePrompts="1" count="1">
    <dataValidation type="whole" operator="greaterThanOrEqual" allowBlank="1" showInputMessage="1" showErrorMessage="1" errorTitle="Número de aulas inválido" error="Digite um valor inteiro maior ou igual a 1." sqref="AE44:AF51">
      <formula1>1</formula1>
    </dataValidation>
  </dataValidations>
  <printOptions horizontalCentered="1"/>
  <pageMargins left="0.39370078740157483" right="0.39370078740157483" top="0.39370078740157483" bottom="0.39370078740157483" header="0.51181102362204722" footer="0.51181102362204722"/>
  <pageSetup paperSize="9" scale="75" orientation="portrait" r:id="rId1"/>
  <headerFooter>
    <oddFooter>Página &amp;P de &amp;N</oddFooter>
  </headerFooter>
  <ignoredErrors>
    <ignoredError sqref="AX6:AX10 AA7 F11:M11 F12 F10 I13:N13 P13:AB13 T11" unlockedFormula="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Title="Sigla inválida" error="Selecione um período no menu suspenso ao lado da célula.">
          <x14:formula1>
            <xm:f>FPA!$AW$26:$AW$29</xm:f>
          </x14:formula1>
          <xm:sqref>AB44:AD51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X77"/>
  <sheetViews>
    <sheetView showGridLines="0" view="pageBreakPreview" topLeftCell="A58" zoomScale="85" zoomScaleSheetLayoutView="85" workbookViewId="0">
      <selection activeCell="C67" sqref="C67:AF72"/>
    </sheetView>
  </sheetViews>
  <sheetFormatPr defaultColWidth="3" defaultRowHeight="15.75" customHeight="1" x14ac:dyDescent="0.25"/>
  <cols>
    <col min="1" max="1" width="3" style="12"/>
    <col min="2" max="2" width="3" style="12" customWidth="1"/>
    <col min="3" max="4" width="4.6640625" style="12" customWidth="1"/>
    <col min="5" max="32" width="4.109375" style="12" customWidth="1"/>
    <col min="33" max="34" width="3" style="12" customWidth="1"/>
    <col min="35" max="47" width="3" style="12"/>
    <col min="48" max="48" width="36.88671875" style="12" hidden="1" customWidth="1"/>
    <col min="49" max="49" width="11" style="12" hidden="1" customWidth="1"/>
    <col min="50" max="50" width="6.44140625" style="12" hidden="1" customWidth="1"/>
    <col min="51" max="16384" width="3" style="12"/>
  </cols>
  <sheetData>
    <row r="1" spans="2:50" ht="15.75" customHeight="1" x14ac:dyDescent="0.25">
      <c r="B1" s="444" t="s">
        <v>29</v>
      </c>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c r="AF1" s="445"/>
      <c r="AG1" s="446"/>
    </row>
    <row r="2" spans="2:50" ht="15.75" customHeight="1" thickBot="1" x14ac:dyDescent="0.3">
      <c r="B2" s="447"/>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9"/>
      <c r="AV2" s="13" t="s">
        <v>39</v>
      </c>
    </row>
    <row r="3" spans="2:50" ht="15.75" customHeight="1" thickBot="1" x14ac:dyDescent="0.3">
      <c r="B3" s="14"/>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6"/>
      <c r="AV3" s="13" t="s">
        <v>40</v>
      </c>
      <c r="AW3" s="17" t="s">
        <v>80</v>
      </c>
    </row>
    <row r="4" spans="2:50" ht="15.75" customHeight="1" x14ac:dyDescent="0.25">
      <c r="B4" s="18"/>
      <c r="C4" s="484" t="s">
        <v>20</v>
      </c>
      <c r="D4" s="485"/>
      <c r="E4" s="485"/>
      <c r="F4" s="485"/>
      <c r="G4" s="485"/>
      <c r="H4" s="485"/>
      <c r="I4" s="485"/>
      <c r="J4" s="485"/>
      <c r="K4" s="485"/>
      <c r="L4" s="485"/>
      <c r="M4" s="485"/>
      <c r="N4" s="485"/>
      <c r="O4" s="485"/>
      <c r="P4" s="485"/>
      <c r="Q4" s="485"/>
      <c r="R4" s="485"/>
      <c r="S4" s="485"/>
      <c r="T4" s="485"/>
      <c r="U4" s="485"/>
      <c r="V4" s="485"/>
      <c r="W4" s="485"/>
      <c r="X4" s="485"/>
      <c r="Y4" s="485"/>
      <c r="Z4" s="485"/>
      <c r="AA4" s="485"/>
      <c r="AB4" s="485"/>
      <c r="AC4" s="485"/>
      <c r="AD4" s="485"/>
      <c r="AE4" s="485"/>
      <c r="AF4" s="486"/>
      <c r="AG4" s="19"/>
      <c r="AH4" s="20"/>
      <c r="AV4" s="13" t="s">
        <v>41</v>
      </c>
      <c r="AW4" s="17"/>
    </row>
    <row r="5" spans="2:50" ht="15.75" customHeight="1" thickBot="1" x14ac:dyDescent="0.3">
      <c r="B5" s="18"/>
      <c r="C5" s="487" t="s">
        <v>38</v>
      </c>
      <c r="D5" s="488"/>
      <c r="E5" s="488"/>
      <c r="F5" s="488"/>
      <c r="G5" s="488"/>
      <c r="H5" s="488"/>
      <c r="I5" s="488"/>
      <c r="J5" s="488"/>
      <c r="K5" s="488"/>
      <c r="L5" s="488"/>
      <c r="M5" s="488"/>
      <c r="N5" s="488"/>
      <c r="O5" s="488"/>
      <c r="P5" s="488"/>
      <c r="Q5" s="488"/>
      <c r="R5" s="488"/>
      <c r="S5" s="488"/>
      <c r="T5" s="488"/>
      <c r="U5" s="488"/>
      <c r="V5" s="488"/>
      <c r="W5" s="488"/>
      <c r="X5" s="488"/>
      <c r="Y5" s="488"/>
      <c r="Z5" s="488"/>
      <c r="AA5" s="488"/>
      <c r="AB5" s="488"/>
      <c r="AC5" s="488"/>
      <c r="AD5" s="488"/>
      <c r="AE5" s="488"/>
      <c r="AF5" s="489"/>
      <c r="AG5" s="19"/>
      <c r="AH5" s="20"/>
      <c r="AV5" s="13" t="s">
        <v>42</v>
      </c>
      <c r="AW5" s="12" t="s">
        <v>81</v>
      </c>
    </row>
    <row r="6" spans="2:50" ht="15.75" customHeight="1" thickBot="1" x14ac:dyDescent="0.3">
      <c r="B6" s="18"/>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19"/>
      <c r="AH6" s="20"/>
      <c r="AV6" s="13" t="s">
        <v>43</v>
      </c>
      <c r="AW6" s="17">
        <v>1</v>
      </c>
      <c r="AX6" s="12" t="str">
        <f>IF(I13="","",1)</f>
        <v/>
      </c>
    </row>
    <row r="7" spans="2:50" ht="15.75" customHeight="1" thickBot="1" x14ac:dyDescent="0.3">
      <c r="B7" s="18"/>
      <c r="C7" s="381" t="s">
        <v>23</v>
      </c>
      <c r="D7" s="382"/>
      <c r="E7" s="382"/>
      <c r="F7" s="383" t="str">
        <f>IF(FPA!F7="","",FPA!F7)</f>
        <v/>
      </c>
      <c r="G7" s="384"/>
      <c r="H7" s="384"/>
      <c r="I7" s="384"/>
      <c r="J7" s="384"/>
      <c r="K7" s="384"/>
      <c r="L7" s="384"/>
      <c r="M7" s="384"/>
      <c r="N7" s="384"/>
      <c r="O7" s="384"/>
      <c r="P7" s="384"/>
      <c r="Q7" s="384"/>
      <c r="R7" s="384"/>
      <c r="S7" s="384"/>
      <c r="T7" s="385"/>
      <c r="U7" s="386" t="s">
        <v>24</v>
      </c>
      <c r="V7" s="386"/>
      <c r="W7" s="386"/>
      <c r="X7" s="386"/>
      <c r="Y7" s="386"/>
      <c r="Z7" s="386"/>
      <c r="AA7" s="401" t="str">
        <f>IF(FPA!AA7="","",FPA!AA7)</f>
        <v/>
      </c>
      <c r="AB7" s="402"/>
      <c r="AC7" s="402"/>
      <c r="AD7" s="402"/>
      <c r="AE7" s="402"/>
      <c r="AF7" s="403"/>
      <c r="AG7" s="19"/>
      <c r="AH7" s="20"/>
      <c r="AV7" s="13" t="s">
        <v>44</v>
      </c>
      <c r="AW7" s="17">
        <v>2</v>
      </c>
      <c r="AX7" s="12" t="str">
        <f>IF(N13="","",1)</f>
        <v/>
      </c>
    </row>
    <row r="8" spans="2:50" ht="15.75" customHeight="1" thickBot="1" x14ac:dyDescent="0.3">
      <c r="B8" s="18"/>
      <c r="C8" s="82"/>
      <c r="D8" s="84"/>
      <c r="E8" s="84"/>
      <c r="F8" s="85"/>
      <c r="G8" s="85"/>
      <c r="H8" s="85"/>
      <c r="I8" s="85"/>
      <c r="J8" s="85"/>
      <c r="K8" s="85"/>
      <c r="L8" s="85"/>
      <c r="M8" s="85"/>
      <c r="N8" s="85"/>
      <c r="O8" s="85"/>
      <c r="P8" s="85"/>
      <c r="Q8" s="85"/>
      <c r="R8" s="85"/>
      <c r="S8" s="85"/>
      <c r="T8" s="85"/>
      <c r="U8" s="86"/>
      <c r="V8" s="85"/>
      <c r="W8" s="85"/>
      <c r="X8" s="85"/>
      <c r="Y8" s="85"/>
      <c r="Z8" s="85"/>
      <c r="AA8" s="87"/>
      <c r="AB8" s="87"/>
      <c r="AC8" s="87"/>
      <c r="AD8" s="87"/>
      <c r="AE8" s="87"/>
      <c r="AF8" s="87"/>
      <c r="AG8" s="19"/>
      <c r="AH8" s="20"/>
      <c r="AV8" s="13" t="s">
        <v>45</v>
      </c>
      <c r="AW8" s="17">
        <v>3</v>
      </c>
      <c r="AX8" s="12" t="str">
        <f>IF(S13="","",1)</f>
        <v/>
      </c>
    </row>
    <row r="9" spans="2:50" ht="15.75" customHeight="1" x14ac:dyDescent="0.25">
      <c r="B9" s="18"/>
      <c r="C9" s="387" t="s">
        <v>137</v>
      </c>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9"/>
      <c r="AG9" s="19"/>
      <c r="AH9" s="20"/>
      <c r="AV9" s="13" t="s">
        <v>46</v>
      </c>
      <c r="AW9" s="17">
        <v>4</v>
      </c>
      <c r="AX9" s="12" t="str">
        <f>IF(W13="","",1)</f>
        <v/>
      </c>
    </row>
    <row r="10" spans="2:50" ht="15.75" customHeight="1" x14ac:dyDescent="0.25">
      <c r="B10" s="18"/>
      <c r="C10" s="348" t="s">
        <v>21</v>
      </c>
      <c r="D10" s="349"/>
      <c r="E10" s="350"/>
      <c r="F10" s="369" t="str">
        <f>IF(FPA!F10="","",FPA!F10)</f>
        <v/>
      </c>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70"/>
      <c r="AG10" s="19"/>
      <c r="AH10" s="20"/>
      <c r="AV10" s="13" t="s">
        <v>47</v>
      </c>
      <c r="AW10" s="17">
        <v>5</v>
      </c>
      <c r="AX10" s="12" t="str">
        <f>IF(AB13="","",1)</f>
        <v/>
      </c>
    </row>
    <row r="11" spans="2:50" ht="15.75" customHeight="1" x14ac:dyDescent="0.25">
      <c r="B11" s="18"/>
      <c r="C11" s="348" t="s">
        <v>15</v>
      </c>
      <c r="D11" s="349"/>
      <c r="E11" s="349"/>
      <c r="F11" s="391" t="str">
        <f>IF(FPA!F11="","",FPA!F11)</f>
        <v/>
      </c>
      <c r="G11" s="391"/>
      <c r="H11" s="391"/>
      <c r="I11" s="391"/>
      <c r="J11" s="391"/>
      <c r="K11" s="391"/>
      <c r="L11" s="391"/>
      <c r="M11" s="391"/>
      <c r="N11" s="390" t="s">
        <v>22</v>
      </c>
      <c r="O11" s="390"/>
      <c r="P11" s="390"/>
      <c r="Q11" s="390"/>
      <c r="R11" s="390"/>
      <c r="S11" s="390"/>
      <c r="T11" s="367" t="str">
        <f>IF(FPA!AA10="","",FPA!AA10)</f>
        <v/>
      </c>
      <c r="U11" s="367"/>
      <c r="V11" s="367"/>
      <c r="W11" s="367"/>
      <c r="X11" s="367"/>
      <c r="Y11" s="367"/>
      <c r="Z11" s="367"/>
      <c r="AA11" s="367"/>
      <c r="AB11" s="367"/>
      <c r="AC11" s="367"/>
      <c r="AD11" s="367"/>
      <c r="AE11" s="367"/>
      <c r="AF11" s="368"/>
      <c r="AG11" s="19"/>
      <c r="AH11" s="20"/>
      <c r="AV11" s="13" t="s">
        <v>48</v>
      </c>
    </row>
    <row r="12" spans="2:50" ht="15.75" customHeight="1" x14ac:dyDescent="0.25">
      <c r="B12" s="18"/>
      <c r="C12" s="348" t="s">
        <v>5</v>
      </c>
      <c r="D12" s="349"/>
      <c r="E12" s="349"/>
      <c r="F12" s="376" t="str">
        <f>IF(FPA!F12="","",FPA!F12)</f>
        <v/>
      </c>
      <c r="G12" s="377"/>
      <c r="H12" s="377"/>
      <c r="I12" s="377"/>
      <c r="J12" s="377"/>
      <c r="K12" s="377"/>
      <c r="L12" s="377"/>
      <c r="M12" s="377"/>
      <c r="N12" s="392" t="s">
        <v>11</v>
      </c>
      <c r="O12" s="393"/>
      <c r="P12" s="394"/>
      <c r="Q12" s="395" t="str">
        <f>IF(FPA!Q11="","",FPA!Q11)</f>
        <v/>
      </c>
      <c r="R12" s="396"/>
      <c r="S12" s="396"/>
      <c r="T12" s="396"/>
      <c r="U12" s="396"/>
      <c r="V12" s="396"/>
      <c r="W12" s="396"/>
      <c r="X12" s="396"/>
      <c r="Y12" s="396"/>
      <c r="Z12" s="396"/>
      <c r="AA12" s="396"/>
      <c r="AB12" s="396"/>
      <c r="AC12" s="396"/>
      <c r="AD12" s="396"/>
      <c r="AE12" s="396"/>
      <c r="AF12" s="397"/>
      <c r="AG12" s="19"/>
      <c r="AH12" s="20"/>
      <c r="AV12" s="13" t="s">
        <v>49</v>
      </c>
    </row>
    <row r="13" spans="2:50" ht="15.75" customHeight="1" thickBot="1" x14ac:dyDescent="0.3">
      <c r="B13" s="18"/>
      <c r="C13" s="162" t="s">
        <v>2</v>
      </c>
      <c r="D13" s="398"/>
      <c r="E13" s="398"/>
      <c r="F13" s="398"/>
      <c r="G13" s="398"/>
      <c r="H13" s="399"/>
      <c r="I13" s="61" t="str">
        <f>IF(FPA!I13="","",FPA!I13)</f>
        <v/>
      </c>
      <c r="J13" s="400" t="s">
        <v>76</v>
      </c>
      <c r="K13" s="163"/>
      <c r="L13" s="163"/>
      <c r="M13" s="164"/>
      <c r="N13" s="61" t="str">
        <f>IF(FPA!N13="","",FPA!N13)</f>
        <v/>
      </c>
      <c r="O13" s="400" t="s">
        <v>110</v>
      </c>
      <c r="P13" s="163"/>
      <c r="Q13" s="163"/>
      <c r="R13" s="163"/>
      <c r="S13" s="61" t="str">
        <f>IF(FPA!S13="","",FPA!S13)</f>
        <v/>
      </c>
      <c r="T13" s="411" t="s">
        <v>77</v>
      </c>
      <c r="U13" s="412"/>
      <c r="V13" s="412"/>
      <c r="W13" s="61" t="str">
        <f>IF(FPA!W13="","",FPA!W13)</f>
        <v/>
      </c>
      <c r="X13" s="163" t="s">
        <v>78</v>
      </c>
      <c r="Y13" s="163"/>
      <c r="Z13" s="163"/>
      <c r="AA13" s="164"/>
      <c r="AB13" s="61" t="str">
        <f>IF(FPA!AB13="","",FPA!AB13)</f>
        <v/>
      </c>
      <c r="AC13" s="398" t="s">
        <v>79</v>
      </c>
      <c r="AD13" s="398"/>
      <c r="AE13" s="398"/>
      <c r="AF13" s="410"/>
      <c r="AG13" s="19"/>
      <c r="AH13" s="20"/>
      <c r="AV13" s="13" t="s">
        <v>50</v>
      </c>
    </row>
    <row r="14" spans="2:50" ht="15.75" customHeight="1" thickBot="1" x14ac:dyDescent="0.3">
      <c r="B14" s="18"/>
      <c r="C14" s="225" t="str">
        <f>IF(AND(AX9=1,AX10=1),"O docente não pode ser substituto e temporário ao mesmo tempo",IF(AND(AX6=1,AX7=1),"O docente não pode ser 20h e 40h ao mesmo tempo",IF(AND(AX7=1,AX8=1),"O docente RDE já possui regime de 40h. Não precisa marcar o 40h se ele for RDE",IF(OR(AX9=1,AX10=1)*AND(AX8=1),"O docente substituto ou temporário não pode ser RDE",IF(AND(AX6=1,AX8=1),"O docente RDE tem regime de 40h, então não pode ser 20h","")))))</f>
        <v/>
      </c>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19"/>
      <c r="AH14" s="20"/>
      <c r="AV14" s="13" t="s">
        <v>51</v>
      </c>
    </row>
    <row r="15" spans="2:50" ht="15.75" customHeight="1" x14ac:dyDescent="0.25">
      <c r="B15" s="18"/>
      <c r="C15" s="476" t="s">
        <v>32</v>
      </c>
      <c r="D15" s="477"/>
      <c r="E15" s="477"/>
      <c r="F15" s="477"/>
      <c r="G15" s="477"/>
      <c r="H15" s="477"/>
      <c r="I15" s="477"/>
      <c r="J15" s="477"/>
      <c r="K15" s="477"/>
      <c r="L15" s="477"/>
      <c r="M15" s="477"/>
      <c r="N15" s="477"/>
      <c r="O15" s="477"/>
      <c r="P15" s="477"/>
      <c r="Q15" s="477"/>
      <c r="R15" s="477"/>
      <c r="S15" s="477"/>
      <c r="T15" s="477"/>
      <c r="U15" s="477"/>
      <c r="V15" s="477"/>
      <c r="W15" s="477"/>
      <c r="X15" s="477"/>
      <c r="Y15" s="477"/>
      <c r="Z15" s="477"/>
      <c r="AA15" s="477"/>
      <c r="AB15" s="477"/>
      <c r="AC15" s="477"/>
      <c r="AD15" s="477"/>
      <c r="AE15" s="477"/>
      <c r="AF15" s="478"/>
      <c r="AG15" s="19"/>
      <c r="AH15" s="20"/>
      <c r="AV15" s="13" t="s">
        <v>52</v>
      </c>
    </row>
    <row r="16" spans="2:50" ht="15.75" customHeight="1" x14ac:dyDescent="0.25">
      <c r="B16" s="18"/>
      <c r="C16" s="479"/>
      <c r="D16" s="480"/>
      <c r="E16" s="480"/>
      <c r="F16" s="480"/>
      <c r="G16" s="480"/>
      <c r="H16" s="480"/>
      <c r="I16" s="480"/>
      <c r="J16" s="480"/>
      <c r="K16" s="480"/>
      <c r="L16" s="480"/>
      <c r="M16" s="480"/>
      <c r="N16" s="480"/>
      <c r="O16" s="480"/>
      <c r="P16" s="480"/>
      <c r="Q16" s="480"/>
      <c r="R16" s="480"/>
      <c r="S16" s="480"/>
      <c r="T16" s="480"/>
      <c r="U16" s="480"/>
      <c r="V16" s="480"/>
      <c r="W16" s="480"/>
      <c r="X16" s="480"/>
      <c r="Y16" s="480"/>
      <c r="Z16" s="480"/>
      <c r="AA16" s="480"/>
      <c r="AB16" s="480"/>
      <c r="AC16" s="480"/>
      <c r="AD16" s="480"/>
      <c r="AE16" s="480"/>
      <c r="AF16" s="481"/>
      <c r="AG16" s="19"/>
      <c r="AH16" s="23"/>
      <c r="AV16" s="13" t="s">
        <v>53</v>
      </c>
    </row>
    <row r="17" spans="2:48" ht="15.75" customHeight="1" x14ac:dyDescent="0.25">
      <c r="B17" s="18"/>
      <c r="C17" s="482" t="s">
        <v>138</v>
      </c>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483"/>
      <c r="AG17" s="24"/>
      <c r="AH17" s="23"/>
      <c r="AV17" s="13" t="s">
        <v>54</v>
      </c>
    </row>
    <row r="18" spans="2:48" ht="15.75" customHeight="1" x14ac:dyDescent="0.25">
      <c r="B18" s="18"/>
      <c r="C18" s="482" t="s">
        <v>13</v>
      </c>
      <c r="D18" s="239"/>
      <c r="E18" s="237" t="s">
        <v>8</v>
      </c>
      <c r="F18" s="238"/>
      <c r="G18" s="238"/>
      <c r="H18" s="238"/>
      <c r="I18" s="238"/>
      <c r="J18" s="238"/>
      <c r="K18" s="238"/>
      <c r="L18" s="238"/>
      <c r="M18" s="238"/>
      <c r="N18" s="238"/>
      <c r="O18" s="238"/>
      <c r="P18" s="238"/>
      <c r="Q18" s="239"/>
      <c r="R18" s="237" t="s">
        <v>12</v>
      </c>
      <c r="S18" s="238"/>
      <c r="T18" s="238"/>
      <c r="U18" s="238"/>
      <c r="V18" s="238"/>
      <c r="W18" s="238"/>
      <c r="X18" s="238"/>
      <c r="Y18" s="238"/>
      <c r="Z18" s="238"/>
      <c r="AA18" s="239"/>
      <c r="AB18" s="269" t="s">
        <v>1</v>
      </c>
      <c r="AC18" s="268"/>
      <c r="AD18" s="270"/>
      <c r="AE18" s="194" t="s">
        <v>7</v>
      </c>
      <c r="AF18" s="344"/>
      <c r="AG18" s="25"/>
      <c r="AH18" s="26"/>
      <c r="AV18" s="13" t="s">
        <v>55</v>
      </c>
    </row>
    <row r="19" spans="2:48" ht="15.75" customHeight="1" x14ac:dyDescent="0.25">
      <c r="B19" s="18"/>
      <c r="C19" s="161"/>
      <c r="D19" s="156"/>
      <c r="E19" s="154"/>
      <c r="F19" s="155"/>
      <c r="G19" s="155"/>
      <c r="H19" s="155"/>
      <c r="I19" s="155"/>
      <c r="J19" s="155"/>
      <c r="K19" s="155"/>
      <c r="L19" s="155"/>
      <c r="M19" s="155"/>
      <c r="N19" s="155"/>
      <c r="O19" s="155"/>
      <c r="P19" s="155"/>
      <c r="Q19" s="156"/>
      <c r="R19" s="154"/>
      <c r="S19" s="155"/>
      <c r="T19" s="155"/>
      <c r="U19" s="155"/>
      <c r="V19" s="155"/>
      <c r="W19" s="155"/>
      <c r="X19" s="155"/>
      <c r="Y19" s="155"/>
      <c r="Z19" s="155"/>
      <c r="AA19" s="156"/>
      <c r="AB19" s="322"/>
      <c r="AC19" s="323"/>
      <c r="AD19" s="324"/>
      <c r="AE19" s="150"/>
      <c r="AF19" s="151"/>
      <c r="AG19" s="19"/>
      <c r="AH19" s="20"/>
      <c r="AV19" s="13" t="s">
        <v>56</v>
      </c>
    </row>
    <row r="20" spans="2:48" ht="15.75" customHeight="1" x14ac:dyDescent="0.25">
      <c r="B20" s="18"/>
      <c r="C20" s="161"/>
      <c r="D20" s="156"/>
      <c r="E20" s="154"/>
      <c r="F20" s="155"/>
      <c r="G20" s="155"/>
      <c r="H20" s="155"/>
      <c r="I20" s="155"/>
      <c r="J20" s="155"/>
      <c r="K20" s="155"/>
      <c r="L20" s="155"/>
      <c r="M20" s="155"/>
      <c r="N20" s="155"/>
      <c r="O20" s="155"/>
      <c r="P20" s="155"/>
      <c r="Q20" s="156"/>
      <c r="R20" s="154"/>
      <c r="S20" s="155"/>
      <c r="T20" s="155"/>
      <c r="U20" s="155"/>
      <c r="V20" s="155"/>
      <c r="W20" s="155"/>
      <c r="X20" s="155"/>
      <c r="Y20" s="155"/>
      <c r="Z20" s="155"/>
      <c r="AA20" s="156"/>
      <c r="AB20" s="322"/>
      <c r="AC20" s="323"/>
      <c r="AD20" s="324"/>
      <c r="AE20" s="150"/>
      <c r="AF20" s="151"/>
      <c r="AG20" s="19"/>
      <c r="AH20" s="20"/>
      <c r="AV20" s="13" t="s">
        <v>57</v>
      </c>
    </row>
    <row r="21" spans="2:48" ht="15.75" customHeight="1" x14ac:dyDescent="0.25">
      <c r="B21" s="18"/>
      <c r="C21" s="161"/>
      <c r="D21" s="156"/>
      <c r="E21" s="154"/>
      <c r="F21" s="155"/>
      <c r="G21" s="155"/>
      <c r="H21" s="155"/>
      <c r="I21" s="155"/>
      <c r="J21" s="155"/>
      <c r="K21" s="155"/>
      <c r="L21" s="155"/>
      <c r="M21" s="155"/>
      <c r="N21" s="155"/>
      <c r="O21" s="155"/>
      <c r="P21" s="155"/>
      <c r="Q21" s="156"/>
      <c r="R21" s="154"/>
      <c r="S21" s="155"/>
      <c r="T21" s="155"/>
      <c r="U21" s="155"/>
      <c r="V21" s="155"/>
      <c r="W21" s="155"/>
      <c r="X21" s="155"/>
      <c r="Y21" s="155"/>
      <c r="Z21" s="155"/>
      <c r="AA21" s="156"/>
      <c r="AB21" s="322"/>
      <c r="AC21" s="323"/>
      <c r="AD21" s="324"/>
      <c r="AE21" s="150"/>
      <c r="AF21" s="151"/>
      <c r="AG21" s="19"/>
      <c r="AH21" s="20"/>
      <c r="AV21" s="13" t="s">
        <v>58</v>
      </c>
    </row>
    <row r="22" spans="2:48" ht="15.75" customHeight="1" x14ac:dyDescent="0.25">
      <c r="B22" s="18"/>
      <c r="C22" s="161"/>
      <c r="D22" s="156"/>
      <c r="E22" s="154"/>
      <c r="F22" s="155"/>
      <c r="G22" s="155"/>
      <c r="H22" s="155"/>
      <c r="I22" s="155"/>
      <c r="J22" s="155"/>
      <c r="K22" s="155"/>
      <c r="L22" s="155"/>
      <c r="M22" s="155"/>
      <c r="N22" s="155"/>
      <c r="O22" s="155"/>
      <c r="P22" s="155"/>
      <c r="Q22" s="156"/>
      <c r="R22" s="154"/>
      <c r="S22" s="155"/>
      <c r="T22" s="155"/>
      <c r="U22" s="155"/>
      <c r="V22" s="155"/>
      <c r="W22" s="155"/>
      <c r="X22" s="155"/>
      <c r="Y22" s="155"/>
      <c r="Z22" s="155"/>
      <c r="AA22" s="156"/>
      <c r="AB22" s="322"/>
      <c r="AC22" s="323"/>
      <c r="AD22" s="324"/>
      <c r="AE22" s="150"/>
      <c r="AF22" s="151"/>
      <c r="AG22" s="19"/>
      <c r="AH22" s="20"/>
      <c r="AV22" s="13" t="s">
        <v>59</v>
      </c>
    </row>
    <row r="23" spans="2:48" ht="15.75" customHeight="1" x14ac:dyDescent="0.25">
      <c r="B23" s="18"/>
      <c r="C23" s="161"/>
      <c r="D23" s="156"/>
      <c r="E23" s="154"/>
      <c r="F23" s="155"/>
      <c r="G23" s="155"/>
      <c r="H23" s="155"/>
      <c r="I23" s="155"/>
      <c r="J23" s="155"/>
      <c r="K23" s="155"/>
      <c r="L23" s="155"/>
      <c r="M23" s="155"/>
      <c r="N23" s="155"/>
      <c r="O23" s="155"/>
      <c r="P23" s="155"/>
      <c r="Q23" s="156"/>
      <c r="R23" s="97"/>
      <c r="S23" s="98"/>
      <c r="T23" s="155"/>
      <c r="U23" s="155"/>
      <c r="V23" s="155"/>
      <c r="W23" s="155"/>
      <c r="X23" s="155"/>
      <c r="Y23" s="155"/>
      <c r="Z23" s="155"/>
      <c r="AA23" s="156"/>
      <c r="AB23" s="322"/>
      <c r="AC23" s="323"/>
      <c r="AD23" s="324"/>
      <c r="AE23" s="150"/>
      <c r="AF23" s="151"/>
      <c r="AG23" s="19"/>
      <c r="AH23" s="20"/>
      <c r="AV23" s="13" t="s">
        <v>60</v>
      </c>
    </row>
    <row r="24" spans="2:48" ht="15.75" customHeight="1" x14ac:dyDescent="0.25">
      <c r="B24" s="18"/>
      <c r="C24" s="161"/>
      <c r="D24" s="156"/>
      <c r="E24" s="154"/>
      <c r="F24" s="155"/>
      <c r="G24" s="155"/>
      <c r="H24" s="155"/>
      <c r="I24" s="155"/>
      <c r="J24" s="155"/>
      <c r="K24" s="155"/>
      <c r="L24" s="155"/>
      <c r="M24" s="155"/>
      <c r="N24" s="155"/>
      <c r="O24" s="155"/>
      <c r="P24" s="155"/>
      <c r="Q24" s="156"/>
      <c r="R24" s="154"/>
      <c r="S24" s="155"/>
      <c r="T24" s="155"/>
      <c r="U24" s="155"/>
      <c r="V24" s="155"/>
      <c r="W24" s="155"/>
      <c r="X24" s="155"/>
      <c r="Y24" s="155"/>
      <c r="Z24" s="155"/>
      <c r="AA24" s="156"/>
      <c r="AB24" s="322"/>
      <c r="AC24" s="323"/>
      <c r="AD24" s="324"/>
      <c r="AE24" s="150"/>
      <c r="AF24" s="151"/>
      <c r="AG24" s="19"/>
      <c r="AH24" s="20"/>
      <c r="AV24" s="13" t="s">
        <v>61</v>
      </c>
    </row>
    <row r="25" spans="2:48" ht="15.75" customHeight="1" x14ac:dyDescent="0.25">
      <c r="B25" s="18"/>
      <c r="C25" s="161"/>
      <c r="D25" s="156"/>
      <c r="E25" s="154"/>
      <c r="F25" s="155"/>
      <c r="G25" s="155"/>
      <c r="H25" s="155"/>
      <c r="I25" s="155"/>
      <c r="J25" s="155"/>
      <c r="K25" s="155"/>
      <c r="L25" s="155"/>
      <c r="M25" s="155"/>
      <c r="N25" s="155"/>
      <c r="O25" s="155"/>
      <c r="P25" s="155"/>
      <c r="Q25" s="156"/>
      <c r="R25" s="154"/>
      <c r="S25" s="155"/>
      <c r="T25" s="155"/>
      <c r="U25" s="155"/>
      <c r="V25" s="155"/>
      <c r="W25" s="155"/>
      <c r="X25" s="155"/>
      <c r="Y25" s="155"/>
      <c r="Z25" s="155"/>
      <c r="AA25" s="156"/>
      <c r="AB25" s="322"/>
      <c r="AC25" s="323"/>
      <c r="AD25" s="324"/>
      <c r="AE25" s="150"/>
      <c r="AF25" s="151"/>
      <c r="AG25" s="19"/>
      <c r="AH25" s="20"/>
      <c r="AV25" s="13" t="s">
        <v>62</v>
      </c>
    </row>
    <row r="26" spans="2:48" ht="15.75" customHeight="1" x14ac:dyDescent="0.25">
      <c r="B26" s="18"/>
      <c r="C26" s="4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451"/>
      <c r="AC26" s="451"/>
      <c r="AD26" s="451"/>
      <c r="AE26" s="326"/>
      <c r="AF26" s="327"/>
      <c r="AG26" s="19"/>
      <c r="AH26" s="20"/>
      <c r="AV26" s="13" t="s">
        <v>63</v>
      </c>
    </row>
    <row r="27" spans="2:48" ht="15.75" customHeight="1" x14ac:dyDescent="0.25">
      <c r="B27" s="27"/>
      <c r="C27" s="332" t="s">
        <v>93</v>
      </c>
      <c r="D27" s="333"/>
      <c r="E27" s="333"/>
      <c r="F27" s="333"/>
      <c r="G27" s="333"/>
      <c r="H27" s="333"/>
      <c r="I27" s="333"/>
      <c r="J27" s="333"/>
      <c r="K27" s="333"/>
      <c r="L27" s="333"/>
      <c r="M27" s="333"/>
      <c r="N27" s="333"/>
      <c r="O27" s="333"/>
      <c r="P27" s="333"/>
      <c r="Q27" s="333"/>
      <c r="R27" s="333"/>
      <c r="S27" s="333"/>
      <c r="T27" s="333"/>
      <c r="U27" s="333"/>
      <c r="V27" s="333"/>
      <c r="W27" s="333"/>
      <c r="X27" s="333"/>
      <c r="Y27" s="333"/>
      <c r="Z27" s="333"/>
      <c r="AA27" s="333"/>
      <c r="AB27" s="333"/>
      <c r="AC27" s="333"/>
      <c r="AD27" s="333"/>
      <c r="AE27" s="328" t="str">
        <f>IF(SUM(AE19:AF26)=0,"",ROUND(SUM(AE19:AF26)*PIT!AO15/60,0))</f>
        <v/>
      </c>
      <c r="AF27" s="329"/>
      <c r="AG27" s="19"/>
      <c r="AH27" s="20"/>
      <c r="AV27" s="13" t="s">
        <v>64</v>
      </c>
    </row>
    <row r="28" spans="2:48" ht="15.75" customHeight="1" x14ac:dyDescent="0.25">
      <c r="B28" s="27"/>
      <c r="C28" s="332" t="s">
        <v>108</v>
      </c>
      <c r="D28" s="333"/>
      <c r="E28" s="333"/>
      <c r="F28" s="333"/>
      <c r="G28" s="333"/>
      <c r="H28" s="333"/>
      <c r="I28" s="333"/>
      <c r="J28" s="333"/>
      <c r="K28" s="333"/>
      <c r="L28" s="333"/>
      <c r="M28" s="333"/>
      <c r="N28" s="333"/>
      <c r="O28" s="333"/>
      <c r="P28" s="333"/>
      <c r="Q28" s="333"/>
      <c r="R28" s="333"/>
      <c r="S28" s="333"/>
      <c r="T28" s="333"/>
      <c r="U28" s="333"/>
      <c r="V28" s="333"/>
      <c r="W28" s="333"/>
      <c r="X28" s="333"/>
      <c r="Y28" s="333"/>
      <c r="Z28" s="333"/>
      <c r="AA28" s="333"/>
      <c r="AB28" s="333"/>
      <c r="AC28" s="333"/>
      <c r="AD28" s="333"/>
      <c r="AE28" s="328" t="str">
        <f>IF(AE27="","",IF(COUNTA(AE19:AF26)&gt;4,COUNTA(AE19:AF26)-4+AE27,AE27))</f>
        <v/>
      </c>
      <c r="AF28" s="329"/>
      <c r="AG28" s="19"/>
      <c r="AH28" s="20"/>
      <c r="AV28" s="13"/>
    </row>
    <row r="29" spans="2:48" ht="15.75" customHeight="1" thickBot="1" x14ac:dyDescent="0.3">
      <c r="B29" s="27"/>
      <c r="C29" s="334" t="s">
        <v>139</v>
      </c>
      <c r="D29" s="335"/>
      <c r="E29" s="335"/>
      <c r="F29" s="335"/>
      <c r="G29" s="335"/>
      <c r="H29" s="335"/>
      <c r="I29" s="335"/>
      <c r="J29" s="335"/>
      <c r="K29" s="335"/>
      <c r="L29" s="335"/>
      <c r="M29" s="335"/>
      <c r="N29" s="335"/>
      <c r="O29" s="335"/>
      <c r="P29" s="335"/>
      <c r="Q29" s="335"/>
      <c r="R29" s="335"/>
      <c r="S29" s="335"/>
      <c r="T29" s="335"/>
      <c r="U29" s="335"/>
      <c r="V29" s="335"/>
      <c r="W29" s="335"/>
      <c r="X29" s="335"/>
      <c r="Y29" s="335"/>
      <c r="Z29" s="335"/>
      <c r="AA29" s="335"/>
      <c r="AB29" s="335"/>
      <c r="AC29" s="335"/>
      <c r="AD29" s="335"/>
      <c r="AE29" s="330" t="str">
        <f>IF(AE28="","",AE27+AE28)</f>
        <v/>
      </c>
      <c r="AF29" s="331"/>
      <c r="AG29" s="19"/>
      <c r="AH29" s="20"/>
      <c r="AV29" s="13"/>
    </row>
    <row r="30" spans="2:48" ht="15.75" customHeight="1" thickBot="1" x14ac:dyDescent="0.3">
      <c r="B30" s="27"/>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100"/>
      <c r="AC30" s="100"/>
      <c r="AD30" s="100"/>
      <c r="AE30" s="100"/>
      <c r="AF30" s="100"/>
      <c r="AG30" s="19"/>
      <c r="AH30" s="20"/>
      <c r="AV30" s="13" t="s">
        <v>65</v>
      </c>
    </row>
    <row r="31" spans="2:48" ht="15.75" customHeight="1" x14ac:dyDescent="0.25">
      <c r="B31" s="27"/>
      <c r="C31" s="360" t="s">
        <v>94</v>
      </c>
      <c r="D31" s="361"/>
      <c r="E31" s="361"/>
      <c r="F31" s="361"/>
      <c r="G31" s="361"/>
      <c r="H31" s="361"/>
      <c r="I31" s="361"/>
      <c r="J31" s="361"/>
      <c r="K31" s="361"/>
      <c r="L31" s="361"/>
      <c r="M31" s="361"/>
      <c r="N31" s="361"/>
      <c r="O31" s="361"/>
      <c r="P31" s="361"/>
      <c r="Q31" s="361"/>
      <c r="R31" s="361"/>
      <c r="S31" s="361"/>
      <c r="T31" s="361"/>
      <c r="U31" s="361"/>
      <c r="V31" s="361"/>
      <c r="W31" s="361"/>
      <c r="X31" s="361"/>
      <c r="Y31" s="361"/>
      <c r="Z31" s="361"/>
      <c r="AA31" s="361"/>
      <c r="AB31" s="361"/>
      <c r="AC31" s="361"/>
      <c r="AD31" s="361"/>
      <c r="AE31" s="361"/>
      <c r="AF31" s="362"/>
      <c r="AG31" s="19"/>
      <c r="AH31" s="20"/>
      <c r="AV31" s="13" t="s">
        <v>66</v>
      </c>
    </row>
    <row r="32" spans="2:48" ht="15.75" customHeight="1" x14ac:dyDescent="0.25">
      <c r="B32" s="27"/>
      <c r="C32" s="363"/>
      <c r="D32" s="364"/>
      <c r="E32" s="364"/>
      <c r="F32" s="364"/>
      <c r="G32" s="364"/>
      <c r="H32" s="364"/>
      <c r="I32" s="364"/>
      <c r="J32" s="364"/>
      <c r="K32" s="364"/>
      <c r="L32" s="364"/>
      <c r="M32" s="364"/>
      <c r="N32" s="364"/>
      <c r="O32" s="364"/>
      <c r="P32" s="364"/>
      <c r="Q32" s="364"/>
      <c r="R32" s="364"/>
      <c r="S32" s="364"/>
      <c r="T32" s="364"/>
      <c r="U32" s="364"/>
      <c r="V32" s="364"/>
      <c r="W32" s="364"/>
      <c r="X32" s="364"/>
      <c r="Y32" s="364"/>
      <c r="Z32" s="364"/>
      <c r="AA32" s="364"/>
      <c r="AB32" s="364"/>
      <c r="AC32" s="364"/>
      <c r="AD32" s="364"/>
      <c r="AE32" s="364"/>
      <c r="AF32" s="365"/>
      <c r="AG32" s="19"/>
      <c r="AH32" s="20"/>
      <c r="AV32" s="13" t="s">
        <v>67</v>
      </c>
    </row>
    <row r="33" spans="2:48" ht="15.75" customHeight="1" x14ac:dyDescent="0.25">
      <c r="B33" s="27"/>
      <c r="C33" s="169"/>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1"/>
      <c r="AE33" s="150"/>
      <c r="AF33" s="151"/>
      <c r="AG33" s="19"/>
      <c r="AH33" s="20"/>
      <c r="AV33" s="13" t="s">
        <v>68</v>
      </c>
    </row>
    <row r="34" spans="2:48" ht="15.75" customHeight="1" x14ac:dyDescent="0.25">
      <c r="B34" s="27"/>
      <c r="C34" s="169"/>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1"/>
      <c r="AE34" s="150"/>
      <c r="AF34" s="151"/>
      <c r="AG34" s="19"/>
      <c r="AH34" s="20"/>
      <c r="AV34" s="13" t="s">
        <v>69</v>
      </c>
    </row>
    <row r="35" spans="2:48" ht="15.75" customHeight="1" x14ac:dyDescent="0.25">
      <c r="B35" s="27"/>
      <c r="C35" s="158"/>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60"/>
      <c r="AE35" s="150"/>
      <c r="AF35" s="151"/>
      <c r="AG35" s="19"/>
      <c r="AH35" s="20"/>
      <c r="AV35" s="13" t="s">
        <v>70</v>
      </c>
    </row>
    <row r="36" spans="2:48" ht="15.75" customHeight="1" x14ac:dyDescent="0.25">
      <c r="B36" s="27"/>
      <c r="C36" s="158"/>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60"/>
      <c r="AE36" s="150"/>
      <c r="AF36" s="151"/>
      <c r="AG36" s="19"/>
      <c r="AH36" s="20"/>
      <c r="AV36" s="13" t="s">
        <v>71</v>
      </c>
    </row>
    <row r="37" spans="2:48" ht="15.75" customHeight="1" x14ac:dyDescent="0.25">
      <c r="B37" s="27"/>
      <c r="C37" s="158"/>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60"/>
      <c r="AE37" s="150"/>
      <c r="AF37" s="151"/>
      <c r="AG37" s="19"/>
      <c r="AH37" s="20"/>
      <c r="AV37" s="13" t="s">
        <v>72</v>
      </c>
    </row>
    <row r="38" spans="2:48" ht="15.75" customHeight="1" x14ac:dyDescent="0.25">
      <c r="B38" s="27"/>
      <c r="C38" s="169"/>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1"/>
      <c r="AE38" s="150"/>
      <c r="AF38" s="151"/>
      <c r="AG38" s="19"/>
      <c r="AH38" s="20"/>
      <c r="AV38" s="13"/>
    </row>
    <row r="39" spans="2:48" ht="15.75" customHeight="1" x14ac:dyDescent="0.25">
      <c r="B39" s="27"/>
      <c r="C39" s="169"/>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1"/>
      <c r="AE39" s="150"/>
      <c r="AF39" s="151"/>
      <c r="AG39" s="19"/>
      <c r="AH39" s="20"/>
      <c r="AV39" s="13"/>
    </row>
    <row r="40" spans="2:48" ht="15.75" customHeight="1" thickBot="1" x14ac:dyDescent="0.3">
      <c r="B40" s="27"/>
      <c r="C40" s="172" t="s">
        <v>92</v>
      </c>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4"/>
      <c r="AE40" s="165" t="str">
        <f>IF(AND(AE33="",AE34="",AE35="",AE36="",AE37="",AE38="",AE39=""),"",SUM(AE33:AF39))</f>
        <v/>
      </c>
      <c r="AF40" s="167"/>
      <c r="AG40" s="19"/>
      <c r="AH40" s="20"/>
      <c r="AV40" s="13"/>
    </row>
    <row r="41" spans="2:48" ht="15.75" customHeight="1" thickBot="1" x14ac:dyDescent="0.3">
      <c r="B41" s="27"/>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9"/>
      <c r="AH41" s="20"/>
      <c r="AV41" s="13"/>
    </row>
    <row r="42" spans="2:48" ht="15.75" customHeight="1" x14ac:dyDescent="0.25">
      <c r="B42" s="27"/>
      <c r="C42" s="302" t="s">
        <v>89</v>
      </c>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4"/>
      <c r="AG42" s="19"/>
      <c r="AH42" s="20"/>
      <c r="AV42" s="13"/>
    </row>
    <row r="43" spans="2:48" ht="15.75" customHeight="1" x14ac:dyDescent="0.25">
      <c r="B43" s="27"/>
      <c r="C43" s="353"/>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5"/>
      <c r="AG43" s="19"/>
      <c r="AH43" s="20"/>
      <c r="AV43" s="13"/>
    </row>
    <row r="44" spans="2:48" ht="15.75" customHeight="1" x14ac:dyDescent="0.25">
      <c r="B44" s="27"/>
      <c r="C44" s="169"/>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1"/>
      <c r="AE44" s="150"/>
      <c r="AF44" s="151"/>
      <c r="AG44" s="19"/>
      <c r="AH44" s="20"/>
      <c r="AV44" s="13"/>
    </row>
    <row r="45" spans="2:48" ht="15.75" customHeight="1" x14ac:dyDescent="0.25">
      <c r="B45" s="27"/>
      <c r="C45" s="169"/>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1"/>
      <c r="AE45" s="150"/>
      <c r="AF45" s="151"/>
      <c r="AG45" s="19"/>
      <c r="AH45" s="20"/>
      <c r="AV45" s="13"/>
    </row>
    <row r="46" spans="2:48" ht="15.75" customHeight="1" x14ac:dyDescent="0.25">
      <c r="B46" s="27"/>
      <c r="C46" s="169"/>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1"/>
      <c r="AE46" s="150"/>
      <c r="AF46" s="151"/>
      <c r="AG46" s="19"/>
      <c r="AH46" s="20"/>
      <c r="AV46" s="13"/>
    </row>
    <row r="47" spans="2:48" ht="15.75" customHeight="1" x14ac:dyDescent="0.25">
      <c r="B47" s="27"/>
      <c r="C47" s="169"/>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1"/>
      <c r="AE47" s="150"/>
      <c r="AF47" s="151"/>
      <c r="AG47" s="19"/>
      <c r="AH47" s="20"/>
      <c r="AV47" s="13"/>
    </row>
    <row r="48" spans="2:48" ht="15.75" customHeight="1" x14ac:dyDescent="0.25">
      <c r="B48" s="27"/>
      <c r="C48" s="169"/>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1"/>
      <c r="AE48" s="150"/>
      <c r="AF48" s="151"/>
      <c r="AG48" s="19"/>
      <c r="AH48" s="20"/>
      <c r="AV48" s="13"/>
    </row>
    <row r="49" spans="2:48" ht="15.75" customHeight="1" x14ac:dyDescent="0.25">
      <c r="B49" s="27"/>
      <c r="C49" s="158"/>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60"/>
      <c r="AE49" s="150"/>
      <c r="AF49" s="151"/>
      <c r="AG49" s="19"/>
      <c r="AH49" s="20"/>
      <c r="AV49" s="13"/>
    </row>
    <row r="50" spans="2:48" ht="15.75" customHeight="1" thickBot="1" x14ac:dyDescent="0.3">
      <c r="B50" s="27"/>
      <c r="C50" s="172" t="s">
        <v>91</v>
      </c>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4"/>
      <c r="AE50" s="165" t="str">
        <f>IF(AND(AE44="",AE45="",AE46="",AE47="",AE48="",AE49=""),"",SUM(AE44:AF49))</f>
        <v/>
      </c>
      <c r="AF50" s="167"/>
      <c r="AG50" s="19"/>
      <c r="AH50" s="20"/>
      <c r="AV50" s="13"/>
    </row>
    <row r="51" spans="2:48" ht="15.75" customHeight="1" thickBot="1" x14ac:dyDescent="0.3">
      <c r="B51" s="27"/>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85"/>
      <c r="AF51" s="85"/>
      <c r="AG51" s="19"/>
      <c r="AH51" s="20"/>
      <c r="AV51" s="13"/>
    </row>
    <row r="52" spans="2:48" ht="15.75" customHeight="1" thickBot="1" x14ac:dyDescent="0.3">
      <c r="B52" s="27"/>
      <c r="C52" s="452" t="s">
        <v>133</v>
      </c>
      <c r="D52" s="453"/>
      <c r="E52" s="453"/>
      <c r="F52" s="453"/>
      <c r="G52" s="453"/>
      <c r="H52" s="453"/>
      <c r="I52" s="453"/>
      <c r="J52" s="453"/>
      <c r="K52" s="453"/>
      <c r="L52" s="453"/>
      <c r="M52" s="453"/>
      <c r="N52" s="453"/>
      <c r="O52" s="453"/>
      <c r="P52" s="453"/>
      <c r="Q52" s="453"/>
      <c r="R52" s="453"/>
      <c r="S52" s="453"/>
      <c r="T52" s="453"/>
      <c r="U52" s="453"/>
      <c r="V52" s="453"/>
      <c r="W52" s="453"/>
      <c r="X52" s="453"/>
      <c r="Y52" s="453"/>
      <c r="Z52" s="453"/>
      <c r="AA52" s="453"/>
      <c r="AB52" s="453"/>
      <c r="AC52" s="453"/>
      <c r="AD52" s="453"/>
      <c r="AE52" s="454" t="str">
        <f>IF(SUM(AE50,AE40,AE29)=0,"",SUM(AE29,AE40,AE50))</f>
        <v/>
      </c>
      <c r="AF52" s="455"/>
      <c r="AG52" s="19"/>
      <c r="AH52" s="20"/>
      <c r="AV52" s="13"/>
    </row>
    <row r="53" spans="2:48" ht="15.75" customHeight="1" thickBot="1" x14ac:dyDescent="0.3">
      <c r="B53" s="27"/>
      <c r="C53" s="359"/>
      <c r="D53" s="359"/>
      <c r="E53" s="359"/>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19"/>
      <c r="AH53" s="20"/>
      <c r="AV53" s="13"/>
    </row>
    <row r="54" spans="2:48" ht="15.75" customHeight="1" x14ac:dyDescent="0.25">
      <c r="B54" s="27"/>
      <c r="C54" s="464" t="s">
        <v>36</v>
      </c>
      <c r="D54" s="465"/>
      <c r="E54" s="465"/>
      <c r="F54" s="465"/>
      <c r="G54" s="465"/>
      <c r="H54" s="465"/>
      <c r="I54" s="465"/>
      <c r="J54" s="465"/>
      <c r="K54" s="465"/>
      <c r="L54" s="465"/>
      <c r="M54" s="465"/>
      <c r="N54" s="465"/>
      <c r="O54" s="465"/>
      <c r="P54" s="465"/>
      <c r="Q54" s="465"/>
      <c r="R54" s="465"/>
      <c r="S54" s="465"/>
      <c r="T54" s="465"/>
      <c r="U54" s="465"/>
      <c r="V54" s="465"/>
      <c r="W54" s="465"/>
      <c r="X54" s="465"/>
      <c r="Y54" s="465"/>
      <c r="Z54" s="465"/>
      <c r="AA54" s="465"/>
      <c r="AB54" s="465"/>
      <c r="AC54" s="465"/>
      <c r="AD54" s="465"/>
      <c r="AE54" s="465"/>
      <c r="AF54" s="466"/>
      <c r="AG54" s="19"/>
      <c r="AH54" s="20"/>
      <c r="AV54" s="13"/>
    </row>
    <row r="55" spans="2:48" ht="15.75" customHeight="1" x14ac:dyDescent="0.25">
      <c r="B55" s="27"/>
      <c r="C55" s="467"/>
      <c r="D55" s="468"/>
      <c r="E55" s="468"/>
      <c r="F55" s="468"/>
      <c r="G55" s="468"/>
      <c r="H55" s="468"/>
      <c r="I55" s="468"/>
      <c r="J55" s="468"/>
      <c r="K55" s="468"/>
      <c r="L55" s="468"/>
      <c r="M55" s="468"/>
      <c r="N55" s="468"/>
      <c r="O55" s="468"/>
      <c r="P55" s="468"/>
      <c r="Q55" s="468"/>
      <c r="R55" s="468"/>
      <c r="S55" s="468"/>
      <c r="T55" s="468"/>
      <c r="U55" s="468"/>
      <c r="V55" s="468"/>
      <c r="W55" s="468"/>
      <c r="X55" s="468"/>
      <c r="Y55" s="468"/>
      <c r="Z55" s="468"/>
      <c r="AA55" s="468"/>
      <c r="AB55" s="468"/>
      <c r="AC55" s="468"/>
      <c r="AD55" s="468"/>
      <c r="AE55" s="468"/>
      <c r="AF55" s="469"/>
      <c r="AG55" s="19"/>
      <c r="AH55" s="20"/>
      <c r="AV55" s="13"/>
    </row>
    <row r="56" spans="2:48" ht="15.75" customHeight="1" x14ac:dyDescent="0.25">
      <c r="B56" s="27"/>
      <c r="C56" s="470"/>
      <c r="D56" s="471"/>
      <c r="E56" s="471"/>
      <c r="F56" s="471"/>
      <c r="G56" s="471"/>
      <c r="H56" s="471"/>
      <c r="I56" s="471"/>
      <c r="J56" s="471"/>
      <c r="K56" s="471"/>
      <c r="L56" s="471"/>
      <c r="M56" s="471"/>
      <c r="N56" s="471"/>
      <c r="O56" s="471"/>
      <c r="P56" s="471"/>
      <c r="Q56" s="471"/>
      <c r="R56" s="471"/>
      <c r="S56" s="471"/>
      <c r="T56" s="471"/>
      <c r="U56" s="471"/>
      <c r="V56" s="471"/>
      <c r="W56" s="471"/>
      <c r="X56" s="471"/>
      <c r="Y56" s="471"/>
      <c r="Z56" s="471"/>
      <c r="AA56" s="471"/>
      <c r="AB56" s="471"/>
      <c r="AC56" s="471"/>
      <c r="AD56" s="471"/>
      <c r="AE56" s="471"/>
      <c r="AF56" s="472"/>
      <c r="AG56" s="19"/>
      <c r="AH56" s="20"/>
      <c r="AV56" s="13"/>
    </row>
    <row r="57" spans="2:48" ht="15.75" customHeight="1" x14ac:dyDescent="0.25">
      <c r="B57" s="27"/>
      <c r="C57" s="470"/>
      <c r="D57" s="471"/>
      <c r="E57" s="471"/>
      <c r="F57" s="471"/>
      <c r="G57" s="471"/>
      <c r="H57" s="471"/>
      <c r="I57" s="471"/>
      <c r="J57" s="471"/>
      <c r="K57" s="471"/>
      <c r="L57" s="471"/>
      <c r="M57" s="471"/>
      <c r="N57" s="471"/>
      <c r="O57" s="471"/>
      <c r="P57" s="471"/>
      <c r="Q57" s="471"/>
      <c r="R57" s="471"/>
      <c r="S57" s="471"/>
      <c r="T57" s="471"/>
      <c r="U57" s="471"/>
      <c r="V57" s="471"/>
      <c r="W57" s="471"/>
      <c r="X57" s="471"/>
      <c r="Y57" s="471"/>
      <c r="Z57" s="471"/>
      <c r="AA57" s="471"/>
      <c r="AB57" s="471"/>
      <c r="AC57" s="471"/>
      <c r="AD57" s="471"/>
      <c r="AE57" s="471"/>
      <c r="AF57" s="472"/>
      <c r="AG57" s="19"/>
      <c r="AH57" s="20"/>
      <c r="AV57" s="13"/>
    </row>
    <row r="58" spans="2:48" ht="15.75" customHeight="1" x14ac:dyDescent="0.25">
      <c r="B58" s="27"/>
      <c r="C58" s="470"/>
      <c r="D58" s="471"/>
      <c r="E58" s="471"/>
      <c r="F58" s="471"/>
      <c r="G58" s="471"/>
      <c r="H58" s="471"/>
      <c r="I58" s="471"/>
      <c r="J58" s="471"/>
      <c r="K58" s="471"/>
      <c r="L58" s="471"/>
      <c r="M58" s="471"/>
      <c r="N58" s="471"/>
      <c r="O58" s="471"/>
      <c r="P58" s="471"/>
      <c r="Q58" s="471"/>
      <c r="R58" s="471"/>
      <c r="S58" s="471"/>
      <c r="T58" s="471"/>
      <c r="U58" s="471"/>
      <c r="V58" s="471"/>
      <c r="W58" s="471"/>
      <c r="X58" s="471"/>
      <c r="Y58" s="471"/>
      <c r="Z58" s="471"/>
      <c r="AA58" s="471"/>
      <c r="AB58" s="471"/>
      <c r="AC58" s="471"/>
      <c r="AD58" s="471"/>
      <c r="AE58" s="471"/>
      <c r="AF58" s="472"/>
      <c r="AG58" s="19"/>
      <c r="AH58" s="20"/>
      <c r="AV58" s="13"/>
    </row>
    <row r="59" spans="2:48" ht="15.75" customHeight="1" x14ac:dyDescent="0.25">
      <c r="B59" s="27"/>
      <c r="C59" s="470"/>
      <c r="D59" s="471"/>
      <c r="E59" s="471"/>
      <c r="F59" s="471"/>
      <c r="G59" s="471"/>
      <c r="H59" s="471"/>
      <c r="I59" s="471"/>
      <c r="J59" s="471"/>
      <c r="K59" s="471"/>
      <c r="L59" s="471"/>
      <c r="M59" s="471"/>
      <c r="N59" s="471"/>
      <c r="O59" s="471"/>
      <c r="P59" s="471"/>
      <c r="Q59" s="471"/>
      <c r="R59" s="471"/>
      <c r="S59" s="471"/>
      <c r="T59" s="471"/>
      <c r="U59" s="471"/>
      <c r="V59" s="471"/>
      <c r="W59" s="471"/>
      <c r="X59" s="471"/>
      <c r="Y59" s="471"/>
      <c r="Z59" s="471"/>
      <c r="AA59" s="471"/>
      <c r="AB59" s="471"/>
      <c r="AC59" s="471"/>
      <c r="AD59" s="471"/>
      <c r="AE59" s="471"/>
      <c r="AF59" s="472"/>
      <c r="AG59" s="19"/>
      <c r="AH59" s="20"/>
      <c r="AV59" s="13"/>
    </row>
    <row r="60" spans="2:48" ht="15.75" customHeight="1" thickBot="1" x14ac:dyDescent="0.3">
      <c r="B60" s="27"/>
      <c r="C60" s="473"/>
      <c r="D60" s="474"/>
      <c r="E60" s="474"/>
      <c r="F60" s="474"/>
      <c r="G60" s="474"/>
      <c r="H60" s="474"/>
      <c r="I60" s="474"/>
      <c r="J60" s="474"/>
      <c r="K60" s="474"/>
      <c r="L60" s="474"/>
      <c r="M60" s="474"/>
      <c r="N60" s="474"/>
      <c r="O60" s="474"/>
      <c r="P60" s="474"/>
      <c r="Q60" s="474"/>
      <c r="R60" s="474"/>
      <c r="S60" s="474"/>
      <c r="T60" s="474"/>
      <c r="U60" s="474"/>
      <c r="V60" s="474"/>
      <c r="W60" s="474"/>
      <c r="X60" s="474"/>
      <c r="Y60" s="474"/>
      <c r="Z60" s="474"/>
      <c r="AA60" s="474"/>
      <c r="AB60" s="474"/>
      <c r="AC60" s="474"/>
      <c r="AD60" s="474"/>
      <c r="AE60" s="474"/>
      <c r="AF60" s="475"/>
      <c r="AG60" s="19"/>
      <c r="AH60" s="20"/>
      <c r="AV60" s="13"/>
    </row>
    <row r="61" spans="2:48" ht="15.75" customHeight="1" x14ac:dyDescent="0.25">
      <c r="B61" s="27"/>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19"/>
      <c r="AH61" s="20"/>
      <c r="AV61" s="13" t="s">
        <v>73</v>
      </c>
    </row>
    <row r="62" spans="2:48" ht="15.75" customHeight="1" x14ac:dyDescent="0.25">
      <c r="B62" s="18"/>
      <c r="C62" s="456"/>
      <c r="D62" s="457"/>
      <c r="E62" s="457"/>
      <c r="F62" s="457"/>
      <c r="G62" s="457"/>
      <c r="H62" s="457"/>
      <c r="I62" s="457"/>
      <c r="J62" s="457"/>
      <c r="K62" s="457"/>
      <c r="L62" s="457"/>
      <c r="M62" s="457"/>
      <c r="N62" s="457"/>
      <c r="O62" s="457"/>
      <c r="P62" s="457"/>
      <c r="Q62" s="29"/>
      <c r="R62" s="316">
        <f ca="1">TODAY()</f>
        <v>43377</v>
      </c>
      <c r="S62" s="321"/>
      <c r="T62" s="321"/>
      <c r="U62" s="321"/>
      <c r="V62" s="321"/>
      <c r="W62" s="321"/>
      <c r="X62" s="21"/>
      <c r="Y62" s="458"/>
      <c r="Z62" s="459"/>
      <c r="AA62" s="459"/>
      <c r="AB62" s="459"/>
      <c r="AC62" s="459"/>
      <c r="AD62" s="459"/>
      <c r="AE62" s="459"/>
      <c r="AF62" s="459"/>
      <c r="AG62" s="19"/>
      <c r="AH62" s="20"/>
    </row>
    <row r="63" spans="2:48" ht="15.75" customHeight="1" x14ac:dyDescent="0.25">
      <c r="B63" s="18"/>
      <c r="C63" s="460" t="s">
        <v>87</v>
      </c>
      <c r="D63" s="461"/>
      <c r="E63" s="461"/>
      <c r="F63" s="461"/>
      <c r="G63" s="461"/>
      <c r="H63" s="461"/>
      <c r="I63" s="461"/>
      <c r="J63" s="461"/>
      <c r="K63" s="461"/>
      <c r="L63" s="461"/>
      <c r="M63" s="461"/>
      <c r="N63" s="461"/>
      <c r="O63" s="461"/>
      <c r="P63" s="461"/>
      <c r="Q63" s="20"/>
      <c r="R63" s="458"/>
      <c r="S63" s="459"/>
      <c r="T63" s="459"/>
      <c r="U63" s="459"/>
      <c r="V63" s="459"/>
      <c r="W63" s="459"/>
      <c r="X63" s="20"/>
      <c r="Y63" s="56"/>
      <c r="Z63" s="462" t="s">
        <v>34</v>
      </c>
      <c r="AA63" s="463"/>
      <c r="AB63" s="463"/>
      <c r="AC63" s="463"/>
      <c r="AD63" s="463"/>
      <c r="AE63" s="463"/>
      <c r="AF63" s="56"/>
      <c r="AG63" s="19"/>
      <c r="AH63" s="20"/>
    </row>
    <row r="64" spans="2:48" ht="15.75" customHeight="1" thickBot="1" x14ac:dyDescent="0.3">
      <c r="B64" s="110"/>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111"/>
      <c r="AH64" s="20"/>
    </row>
    <row r="65" spans="2:36" ht="15.75" customHeight="1" x14ac:dyDescent="0.25">
      <c r="B65" s="34"/>
      <c r="C65" s="302" t="s">
        <v>160</v>
      </c>
      <c r="D65" s="303"/>
      <c r="E65" s="303"/>
      <c r="F65" s="303"/>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c r="AF65" s="304"/>
      <c r="AG65" s="44"/>
    </row>
    <row r="66" spans="2:36" ht="15.75" customHeight="1" x14ac:dyDescent="0.25">
      <c r="B66" s="34"/>
      <c r="C66" s="353"/>
      <c r="D66" s="354"/>
      <c r="E66" s="354"/>
      <c r="F66" s="354"/>
      <c r="G66" s="354"/>
      <c r="H66" s="354"/>
      <c r="I66" s="354"/>
      <c r="J66" s="354"/>
      <c r="K66" s="354"/>
      <c r="L66" s="354"/>
      <c r="M66" s="354"/>
      <c r="N66" s="354"/>
      <c r="O66" s="354"/>
      <c r="P66" s="354"/>
      <c r="Q66" s="354"/>
      <c r="R66" s="354"/>
      <c r="S66" s="354"/>
      <c r="T66" s="354"/>
      <c r="U66" s="354"/>
      <c r="V66" s="354"/>
      <c r="W66" s="354"/>
      <c r="X66" s="354"/>
      <c r="Y66" s="354"/>
      <c r="Z66" s="354"/>
      <c r="AA66" s="354"/>
      <c r="AB66" s="354"/>
      <c r="AC66" s="354"/>
      <c r="AD66" s="354"/>
      <c r="AE66" s="354"/>
      <c r="AF66" s="355"/>
      <c r="AG66" s="44"/>
    </row>
    <row r="67" spans="2:36" ht="15.75" customHeight="1" x14ac:dyDescent="0.25">
      <c r="B67" s="34"/>
      <c r="C67" s="417"/>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418"/>
      <c r="AE67" s="418"/>
      <c r="AF67" s="419"/>
      <c r="AG67" s="44"/>
    </row>
    <row r="68" spans="2:36" ht="15.75" customHeight="1" x14ac:dyDescent="0.25">
      <c r="B68" s="34"/>
      <c r="C68" s="420"/>
      <c r="D68" s="421"/>
      <c r="E68" s="421"/>
      <c r="F68" s="421"/>
      <c r="G68" s="421"/>
      <c r="H68" s="421"/>
      <c r="I68" s="421"/>
      <c r="J68" s="421"/>
      <c r="K68" s="421"/>
      <c r="L68" s="421"/>
      <c r="M68" s="421"/>
      <c r="N68" s="421"/>
      <c r="O68" s="421"/>
      <c r="P68" s="421"/>
      <c r="Q68" s="421"/>
      <c r="R68" s="421"/>
      <c r="S68" s="421"/>
      <c r="T68" s="421"/>
      <c r="U68" s="421"/>
      <c r="V68" s="421"/>
      <c r="W68" s="421"/>
      <c r="X68" s="421"/>
      <c r="Y68" s="421"/>
      <c r="Z68" s="421"/>
      <c r="AA68" s="421"/>
      <c r="AB68" s="421"/>
      <c r="AC68" s="421"/>
      <c r="AD68" s="421"/>
      <c r="AE68" s="421"/>
      <c r="AF68" s="422"/>
      <c r="AG68" s="44"/>
    </row>
    <row r="69" spans="2:36" ht="15.75" customHeight="1" x14ac:dyDescent="0.25">
      <c r="B69" s="34"/>
      <c r="C69" s="420"/>
      <c r="D69" s="421"/>
      <c r="E69" s="421"/>
      <c r="F69" s="421"/>
      <c r="G69" s="421"/>
      <c r="H69" s="421"/>
      <c r="I69" s="421"/>
      <c r="J69" s="421"/>
      <c r="K69" s="421"/>
      <c r="L69" s="421"/>
      <c r="M69" s="421"/>
      <c r="N69" s="421"/>
      <c r="O69" s="421"/>
      <c r="P69" s="421"/>
      <c r="Q69" s="421"/>
      <c r="R69" s="421"/>
      <c r="S69" s="421"/>
      <c r="T69" s="421"/>
      <c r="U69" s="421"/>
      <c r="V69" s="421"/>
      <c r="W69" s="421"/>
      <c r="X69" s="421"/>
      <c r="Y69" s="421"/>
      <c r="Z69" s="421"/>
      <c r="AA69" s="421"/>
      <c r="AB69" s="421"/>
      <c r="AC69" s="421"/>
      <c r="AD69" s="421"/>
      <c r="AE69" s="421"/>
      <c r="AF69" s="422"/>
      <c r="AG69" s="44"/>
    </row>
    <row r="70" spans="2:36" ht="15.75" customHeight="1" x14ac:dyDescent="0.25">
      <c r="B70" s="34"/>
      <c r="C70" s="420"/>
      <c r="D70" s="421"/>
      <c r="E70" s="421"/>
      <c r="F70" s="421"/>
      <c r="G70" s="421"/>
      <c r="H70" s="421"/>
      <c r="I70" s="421"/>
      <c r="J70" s="421"/>
      <c r="K70" s="421"/>
      <c r="L70" s="421"/>
      <c r="M70" s="421"/>
      <c r="N70" s="421"/>
      <c r="O70" s="421"/>
      <c r="P70" s="421"/>
      <c r="Q70" s="421"/>
      <c r="R70" s="421"/>
      <c r="S70" s="421"/>
      <c r="T70" s="421"/>
      <c r="U70" s="421"/>
      <c r="V70" s="421"/>
      <c r="W70" s="421"/>
      <c r="X70" s="421"/>
      <c r="Y70" s="421"/>
      <c r="Z70" s="421"/>
      <c r="AA70" s="421"/>
      <c r="AB70" s="421"/>
      <c r="AC70" s="421"/>
      <c r="AD70" s="421"/>
      <c r="AE70" s="421"/>
      <c r="AF70" s="422"/>
      <c r="AG70" s="44"/>
    </row>
    <row r="71" spans="2:36" ht="15.75" customHeight="1" x14ac:dyDescent="0.25">
      <c r="B71" s="34"/>
      <c r="C71" s="420"/>
      <c r="D71" s="421"/>
      <c r="E71" s="421"/>
      <c r="F71" s="421"/>
      <c r="G71" s="421"/>
      <c r="H71" s="421"/>
      <c r="I71" s="421"/>
      <c r="J71" s="421"/>
      <c r="K71" s="421"/>
      <c r="L71" s="421"/>
      <c r="M71" s="421"/>
      <c r="N71" s="421"/>
      <c r="O71" s="421"/>
      <c r="P71" s="421"/>
      <c r="Q71" s="421"/>
      <c r="R71" s="421"/>
      <c r="S71" s="421"/>
      <c r="T71" s="421"/>
      <c r="U71" s="421"/>
      <c r="V71" s="421"/>
      <c r="W71" s="421"/>
      <c r="X71" s="421"/>
      <c r="Y71" s="421"/>
      <c r="Z71" s="421"/>
      <c r="AA71" s="421"/>
      <c r="AB71" s="421"/>
      <c r="AC71" s="421"/>
      <c r="AD71" s="421"/>
      <c r="AE71" s="421"/>
      <c r="AF71" s="422"/>
      <c r="AG71" s="44"/>
    </row>
    <row r="72" spans="2:36" ht="15.75" customHeight="1" x14ac:dyDescent="0.25">
      <c r="B72" s="34"/>
      <c r="C72" s="423"/>
      <c r="D72" s="424"/>
      <c r="E72" s="424"/>
      <c r="F72" s="424"/>
      <c r="G72" s="424"/>
      <c r="H72" s="424"/>
      <c r="I72" s="424"/>
      <c r="J72" s="424"/>
      <c r="K72" s="424"/>
      <c r="L72" s="424"/>
      <c r="M72" s="424"/>
      <c r="N72" s="424"/>
      <c r="O72" s="424"/>
      <c r="P72" s="424"/>
      <c r="Q72" s="424"/>
      <c r="R72" s="424"/>
      <c r="S72" s="424"/>
      <c r="T72" s="424"/>
      <c r="U72" s="424"/>
      <c r="V72" s="424"/>
      <c r="W72" s="424"/>
      <c r="X72" s="424"/>
      <c r="Y72" s="424"/>
      <c r="Z72" s="424"/>
      <c r="AA72" s="424"/>
      <c r="AB72" s="424"/>
      <c r="AC72" s="424"/>
      <c r="AD72" s="424"/>
      <c r="AE72" s="424"/>
      <c r="AF72" s="425"/>
      <c r="AG72" s="44"/>
    </row>
    <row r="73" spans="2:36" ht="15.75" customHeight="1" x14ac:dyDescent="0.25">
      <c r="B73" s="34"/>
      <c r="C73" s="426" t="s">
        <v>28</v>
      </c>
      <c r="D73" s="427"/>
      <c r="E73" s="427"/>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5"/>
      <c r="AG73" s="44"/>
    </row>
    <row r="74" spans="2:36" ht="15.75" customHeight="1" x14ac:dyDescent="0.25">
      <c r="B74" s="34"/>
      <c r="C74" s="428"/>
      <c r="D74" s="320"/>
      <c r="E74" s="320"/>
      <c r="F74" s="133"/>
      <c r="G74" s="134"/>
      <c r="H74" s="112"/>
      <c r="I74" s="132"/>
      <c r="J74" s="112"/>
      <c r="K74" s="134"/>
      <c r="L74" s="112"/>
      <c r="M74" s="112"/>
      <c r="N74" s="112"/>
      <c r="O74" s="134"/>
      <c r="P74" s="136"/>
      <c r="Q74" s="352"/>
      <c r="R74" s="352"/>
      <c r="S74" s="352"/>
      <c r="T74" s="352"/>
      <c r="U74" s="352"/>
      <c r="V74" s="352"/>
      <c r="W74" s="352"/>
      <c r="X74" s="139"/>
      <c r="Y74" s="139"/>
      <c r="Z74" s="139"/>
      <c r="AA74" s="139"/>
      <c r="AB74" s="139"/>
      <c r="AC74" s="139"/>
      <c r="AD74" s="139"/>
      <c r="AE74" s="139"/>
      <c r="AF74" s="140"/>
      <c r="AG74" s="44"/>
    </row>
    <row r="75" spans="2:36" ht="15.75" customHeight="1" x14ac:dyDescent="0.25">
      <c r="B75" s="34"/>
      <c r="C75" s="428"/>
      <c r="D75" s="320"/>
      <c r="E75" s="320"/>
      <c r="F75" s="416" t="s">
        <v>35</v>
      </c>
      <c r="G75" s="416"/>
      <c r="H75" s="416"/>
      <c r="I75" s="112"/>
      <c r="J75" s="431" t="s">
        <v>161</v>
      </c>
      <c r="K75" s="431"/>
      <c r="L75" s="431"/>
      <c r="M75" s="112"/>
      <c r="N75" s="416" t="s">
        <v>162</v>
      </c>
      <c r="O75" s="416"/>
      <c r="P75" s="416"/>
      <c r="Q75" s="30"/>
      <c r="R75" s="415" t="s">
        <v>164</v>
      </c>
      <c r="S75" s="415"/>
      <c r="T75" s="415"/>
      <c r="U75" s="415"/>
      <c r="V75" s="415"/>
      <c r="W75" s="30"/>
      <c r="X75" s="433" t="s">
        <v>163</v>
      </c>
      <c r="Y75" s="433"/>
      <c r="Z75" s="433"/>
      <c r="AA75" s="433"/>
      <c r="AB75" s="433"/>
      <c r="AC75" s="433"/>
      <c r="AD75" s="433"/>
      <c r="AE75" s="433"/>
      <c r="AF75" s="140"/>
      <c r="AG75" s="44"/>
    </row>
    <row r="76" spans="2:36" ht="15.75" customHeight="1" thickBot="1" x14ac:dyDescent="0.3">
      <c r="B76" s="34"/>
      <c r="C76" s="429"/>
      <c r="D76" s="430"/>
      <c r="E76" s="430"/>
      <c r="F76" s="43"/>
      <c r="G76" s="43"/>
      <c r="H76" s="43"/>
      <c r="I76" s="138"/>
      <c r="J76" s="432"/>
      <c r="K76" s="432"/>
      <c r="L76" s="432"/>
      <c r="M76" s="137"/>
      <c r="N76" s="137"/>
      <c r="O76" s="137"/>
      <c r="P76" s="137"/>
      <c r="Q76" s="9"/>
      <c r="R76" s="9"/>
      <c r="S76" s="9"/>
      <c r="T76" s="9"/>
      <c r="U76" s="9"/>
      <c r="V76" s="9"/>
      <c r="W76" s="9"/>
      <c r="X76" s="141"/>
      <c r="Y76" s="141"/>
      <c r="Z76" s="141"/>
      <c r="AA76" s="141"/>
      <c r="AB76" s="141"/>
      <c r="AC76" s="141"/>
      <c r="AD76" s="141"/>
      <c r="AE76" s="141"/>
      <c r="AF76" s="142"/>
      <c r="AG76" s="44"/>
      <c r="AJ76" s="92"/>
    </row>
    <row r="77" spans="2:36" ht="15.75" customHeight="1" thickBot="1" x14ac:dyDescent="0.3">
      <c r="B77" s="42"/>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5"/>
    </row>
  </sheetData>
  <mergeCells count="130">
    <mergeCell ref="AE22:AF22"/>
    <mergeCell ref="E23:Q23"/>
    <mergeCell ref="T23:AA23"/>
    <mergeCell ref="C24:D24"/>
    <mergeCell ref="E24:Q24"/>
    <mergeCell ref="R18:AA18"/>
    <mergeCell ref="AB18:AD18"/>
    <mergeCell ref="AE18:AF18"/>
    <mergeCell ref="C21:D21"/>
    <mergeCell ref="E19:Q19"/>
    <mergeCell ref="AB19:AD19"/>
    <mergeCell ref="C18:D18"/>
    <mergeCell ref="E18:Q18"/>
    <mergeCell ref="C67:AF72"/>
    <mergeCell ref="C73:E76"/>
    <mergeCell ref="Q74:W74"/>
    <mergeCell ref="F75:H75"/>
    <mergeCell ref="J75:L76"/>
    <mergeCell ref="N75:P75"/>
    <mergeCell ref="R75:V75"/>
    <mergeCell ref="X75:AE75"/>
    <mergeCell ref="AC13:AF13"/>
    <mergeCell ref="C37:AD37"/>
    <mergeCell ref="AE37:AF37"/>
    <mergeCell ref="C38:AD38"/>
    <mergeCell ref="AE38:AF38"/>
    <mergeCell ref="C39:AD39"/>
    <mergeCell ref="AE46:AF46"/>
    <mergeCell ref="C47:AD47"/>
    <mergeCell ref="O13:R13"/>
    <mergeCell ref="X13:AA13"/>
    <mergeCell ref="AE33:AF33"/>
    <mergeCell ref="C34:AD34"/>
    <mergeCell ref="AE34:AF34"/>
    <mergeCell ref="C35:AD35"/>
    <mergeCell ref="AE35:AF35"/>
    <mergeCell ref="C36:AD36"/>
    <mergeCell ref="AE36:AF36"/>
    <mergeCell ref="AE19:AF19"/>
    <mergeCell ref="AB20:AD20"/>
    <mergeCell ref="AE20:AF20"/>
    <mergeCell ref="C4:AF4"/>
    <mergeCell ref="C5:AF5"/>
    <mergeCell ref="C7:E7"/>
    <mergeCell ref="F7:T7"/>
    <mergeCell ref="U7:Z7"/>
    <mergeCell ref="AA7:AF7"/>
    <mergeCell ref="C9:AF9"/>
    <mergeCell ref="C10:E10"/>
    <mergeCell ref="F10:AF10"/>
    <mergeCell ref="AE24:AF24"/>
    <mergeCell ref="C22:D22"/>
    <mergeCell ref="E22:Q22"/>
    <mergeCell ref="R22:AA22"/>
    <mergeCell ref="C11:E11"/>
    <mergeCell ref="F11:M11"/>
    <mergeCell ref="R19:AA19"/>
    <mergeCell ref="C20:D20"/>
    <mergeCell ref="E20:Q20"/>
    <mergeCell ref="R20:AA20"/>
    <mergeCell ref="C19:D19"/>
    <mergeCell ref="N11:S11"/>
    <mergeCell ref="T11:AF11"/>
    <mergeCell ref="F12:M12"/>
    <mergeCell ref="N12:P12"/>
    <mergeCell ref="Q12:AF12"/>
    <mergeCell ref="C12:E12"/>
    <mergeCell ref="C14:AF14"/>
    <mergeCell ref="C15:AF16"/>
    <mergeCell ref="C17:AF17"/>
    <mergeCell ref="T13:V13"/>
    <mergeCell ref="C13:H13"/>
    <mergeCell ref="J13:M13"/>
    <mergeCell ref="C65:AF66"/>
    <mergeCell ref="C62:P62"/>
    <mergeCell ref="Y62:AF62"/>
    <mergeCell ref="C63:P63"/>
    <mergeCell ref="R63:W63"/>
    <mergeCell ref="Z63:AE63"/>
    <mergeCell ref="R62:W62"/>
    <mergeCell ref="C54:AF54"/>
    <mergeCell ref="C55:AF60"/>
    <mergeCell ref="C50:AD50"/>
    <mergeCell ref="AE50:AF50"/>
    <mergeCell ref="C53:AF53"/>
    <mergeCell ref="C52:AD52"/>
    <mergeCell ref="AE52:AF52"/>
    <mergeCell ref="AE27:AF27"/>
    <mergeCell ref="C27:AD27"/>
    <mergeCell ref="C28:AD28"/>
    <mergeCell ref="AE28:AF28"/>
    <mergeCell ref="C29:AD29"/>
    <mergeCell ref="AE29:AF29"/>
    <mergeCell ref="AE39:AF39"/>
    <mergeCell ref="C40:AD40"/>
    <mergeCell ref="AE40:AF40"/>
    <mergeCell ref="C42:AF43"/>
    <mergeCell ref="C44:AD44"/>
    <mergeCell ref="AE44:AF44"/>
    <mergeCell ref="C45:AD45"/>
    <mergeCell ref="AE45:AF45"/>
    <mergeCell ref="C46:AD46"/>
    <mergeCell ref="AE47:AF47"/>
    <mergeCell ref="C48:AD48"/>
    <mergeCell ref="C31:AF32"/>
    <mergeCell ref="C33:AD33"/>
    <mergeCell ref="B1:AG2"/>
    <mergeCell ref="AE48:AF48"/>
    <mergeCell ref="C49:AD49"/>
    <mergeCell ref="AE49:AF49"/>
    <mergeCell ref="C25:D25"/>
    <mergeCell ref="E25:Q25"/>
    <mergeCell ref="R25:AA25"/>
    <mergeCell ref="C26:D26"/>
    <mergeCell ref="E26:Q26"/>
    <mergeCell ref="R26:AA26"/>
    <mergeCell ref="AB25:AD25"/>
    <mergeCell ref="AE25:AF25"/>
    <mergeCell ref="AB26:AD26"/>
    <mergeCell ref="AE26:AF26"/>
    <mergeCell ref="E21:Q21"/>
    <mergeCell ref="R21:AA21"/>
    <mergeCell ref="AB21:AD21"/>
    <mergeCell ref="AE21:AF21"/>
    <mergeCell ref="AB22:AD22"/>
    <mergeCell ref="R24:AA24"/>
    <mergeCell ref="C23:D23"/>
    <mergeCell ref="AB23:AD23"/>
    <mergeCell ref="AE23:AF23"/>
    <mergeCell ref="AB24:AD24"/>
  </mergeCells>
  <phoneticPr fontId="9" type="noConversion"/>
  <dataValidations disablePrompts="1" count="1">
    <dataValidation type="whole" operator="greaterThanOrEqual" allowBlank="1" showInputMessage="1" showErrorMessage="1" errorTitle="Número de aulas inválido" error="Digite um valor inteiro maior ou igual a 1." sqref="AE19:AF26">
      <formula1>1</formula1>
    </dataValidation>
  </dataValidations>
  <printOptions horizontalCentered="1" verticalCentered="1"/>
  <pageMargins left="0.39370078740157483" right="0.39370078740157483" top="0.39370078740157483" bottom="0.39370078740157483" header="0.51181102362204722" footer="0.51181102362204722"/>
  <pageSetup paperSize="9" scale="68" orientation="portrait" horizontalDpi="300" verticalDpi="300" r:id="rId1"/>
  <headerFooter alignWithMargins="0"/>
  <ignoredErrors>
    <ignoredError sqref="AX6:AX10 R62" unlockedFormula="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Title="Sigla inválida" error="Selecione um período no menu suspenso ao lado da célula.">
          <x14:formula1>
            <xm:f>FPA!$AW$26:$AW$29</xm:f>
          </x14:formula1>
          <xm:sqref>AB19:AD26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6</vt:i4>
      </vt:variant>
    </vt:vector>
  </HeadingPairs>
  <TitlesOfParts>
    <vt:vector size="9" baseType="lpstr">
      <vt:lpstr>FPA</vt:lpstr>
      <vt:lpstr>PIT</vt:lpstr>
      <vt:lpstr>RIT</vt:lpstr>
      <vt:lpstr>FPA!Area_de_impressao</vt:lpstr>
      <vt:lpstr>PIT!Area_de_impressao</vt:lpstr>
      <vt:lpstr>RIT!Area_de_impressao</vt:lpstr>
      <vt:lpstr>FPA!imprimir</vt:lpstr>
      <vt:lpstr>PIT!imprimir</vt:lpstr>
      <vt:lpstr>RIT!imprimir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Nelson;Domício, Walter e Eberval</dc:creator>
  <cp:lastModifiedBy>Nilson Inocente</cp:lastModifiedBy>
  <cp:lastPrinted>2015-09-11T17:59:44Z</cp:lastPrinted>
  <dcterms:created xsi:type="dcterms:W3CDTF">2012-01-19T20:38:43Z</dcterms:created>
  <dcterms:modified xsi:type="dcterms:W3CDTF">2018-10-04T18:50:29Z</dcterms:modified>
  <cp:contentStatus>Planilhas para atribuição de atividades docentes</cp:contentStatus>
</cp:coreProperties>
</file>